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defaultThemeVersion="124226"/>
  <bookViews>
    <workbookView xWindow="0" yWindow="45" windowWidth="19035" windowHeight="12270"/>
  </bookViews>
  <sheets>
    <sheet name="NM Chiang" sheetId="4" r:id="rId1"/>
  </sheets>
  <calcPr calcId="125725"/>
</workbook>
</file>

<file path=xl/calcChain.xml><?xml version="1.0" encoding="utf-8"?>
<calcChain xmlns="http://schemas.openxmlformats.org/spreadsheetml/2006/main">
  <c r="P29" i="4"/>
  <c r="P28"/>
  <c r="P27"/>
  <c r="P26"/>
  <c r="P25"/>
  <c r="P24"/>
  <c r="P23"/>
  <c r="P22"/>
  <c r="P21"/>
  <c r="P20"/>
  <c r="P19"/>
  <c r="P18"/>
  <c r="P17"/>
  <c r="P16"/>
  <c r="P15"/>
  <c r="P14"/>
  <c r="P13"/>
  <c r="P12"/>
  <c r="G12"/>
  <c r="H12" s="1"/>
  <c r="G13"/>
  <c r="H13" s="1"/>
  <c r="G14"/>
  <c r="H14" s="1"/>
  <c r="G15"/>
  <c r="H15"/>
  <c r="G16"/>
  <c r="H16"/>
  <c r="I16" s="1"/>
  <c r="G17"/>
  <c r="H17" s="1"/>
  <c r="G18"/>
  <c r="H18" s="1"/>
  <c r="G19"/>
  <c r="H19"/>
  <c r="G20"/>
  <c r="H20"/>
  <c r="I20" s="1"/>
  <c r="G21"/>
  <c r="H21" s="1"/>
  <c r="G22"/>
  <c r="H22" s="1"/>
  <c r="G23"/>
  <c r="H23"/>
  <c r="G24"/>
  <c r="H24"/>
  <c r="I24" s="1"/>
  <c r="G25"/>
  <c r="H25" s="1"/>
  <c r="G26"/>
  <c r="H26" s="1"/>
  <c r="G27"/>
  <c r="H27"/>
  <c r="G28"/>
  <c r="H28"/>
  <c r="I28" s="1"/>
  <c r="G29"/>
  <c r="H29" s="1"/>
  <c r="O30"/>
  <c r="G30"/>
  <c r="O27"/>
  <c r="O23"/>
  <c r="O19"/>
  <c r="O15"/>
  <c r="I30"/>
  <c r="I27"/>
  <c r="I23"/>
  <c r="I19"/>
  <c r="I15"/>
  <c r="O26" l="1"/>
  <c r="I26"/>
  <c r="O22"/>
  <c r="I22"/>
  <c r="O18"/>
  <c r="I18"/>
  <c r="O14"/>
  <c r="I14"/>
  <c r="K12"/>
  <c r="J13"/>
  <c r="O12"/>
  <c r="I12"/>
  <c r="I29"/>
  <c r="O29"/>
  <c r="I25"/>
  <c r="O25"/>
  <c r="I21"/>
  <c r="O21"/>
  <c r="I17"/>
  <c r="O17"/>
  <c r="I13"/>
  <c r="K13"/>
  <c r="O13"/>
  <c r="O16"/>
  <c r="O20"/>
  <c r="O24"/>
  <c r="O28"/>
  <c r="J14" l="1"/>
  <c r="L12"/>
  <c r="L13" l="1"/>
  <c r="J15"/>
  <c r="K14"/>
  <c r="L14" l="1"/>
  <c r="J16"/>
  <c r="K15"/>
  <c r="L15" l="1"/>
  <c r="K16"/>
  <c r="J17"/>
  <c r="J18" l="1"/>
  <c r="L16"/>
  <c r="K17"/>
  <c r="J19" l="1"/>
  <c r="L17"/>
  <c r="K18"/>
  <c r="L18" l="1"/>
  <c r="J20"/>
  <c r="K19"/>
  <c r="L19" l="1"/>
  <c r="K20"/>
  <c r="J21"/>
  <c r="L20" l="1"/>
  <c r="J22"/>
  <c r="K21"/>
  <c r="J23" l="1"/>
  <c r="L21"/>
  <c r="K22"/>
  <c r="J24" l="1"/>
  <c r="K23"/>
  <c r="L22"/>
  <c r="L23" l="1"/>
  <c r="K24"/>
  <c r="J25"/>
  <c r="L24" l="1"/>
  <c r="J26"/>
  <c r="K25"/>
  <c r="J27" l="1"/>
  <c r="L25"/>
  <c r="K26"/>
  <c r="J28" l="1"/>
  <c r="K27"/>
  <c r="L26"/>
  <c r="L27" l="1"/>
  <c r="K28"/>
  <c r="J29"/>
  <c r="L28" l="1"/>
  <c r="J30"/>
  <c r="K29"/>
  <c r="P30" l="1"/>
  <c r="Q30" s="1"/>
  <c r="L30"/>
  <c r="K30"/>
  <c r="L29"/>
  <c r="M28"/>
  <c r="N28" s="1"/>
  <c r="M21"/>
  <c r="N21" s="1"/>
  <c r="R30" l="1"/>
  <c r="S30" s="1"/>
  <c r="T30" s="1"/>
  <c r="M29"/>
  <c r="N29" s="1"/>
  <c r="M23"/>
  <c r="N23" s="1"/>
  <c r="M27"/>
  <c r="N27" s="1"/>
  <c r="M25"/>
  <c r="N25" s="1"/>
  <c r="M26"/>
  <c r="N26" s="1"/>
  <c r="M24"/>
  <c r="N24" s="1"/>
  <c r="M30"/>
  <c r="N30" s="1"/>
  <c r="M12"/>
  <c r="N12" s="1"/>
  <c r="M13"/>
  <c r="N13" s="1"/>
  <c r="M14"/>
  <c r="N14" s="1"/>
  <c r="M16"/>
  <c r="N16" s="1"/>
  <c r="M15"/>
  <c r="N15" s="1"/>
  <c r="M20"/>
  <c r="N20" s="1"/>
  <c r="M17"/>
  <c r="N17" s="1"/>
  <c r="M18"/>
  <c r="N18" s="1"/>
  <c r="M22"/>
  <c r="N22" s="1"/>
  <c r="M19"/>
  <c r="N19" s="1"/>
  <c r="U30" l="1"/>
  <c r="V30"/>
  <c r="Q29"/>
  <c r="Q28" l="1"/>
  <c r="R29"/>
  <c r="S29" s="1"/>
  <c r="T29" s="1"/>
  <c r="Q27" l="1"/>
  <c r="R28"/>
  <c r="S28" s="1"/>
  <c r="T28" s="1"/>
  <c r="U29"/>
  <c r="V29"/>
  <c r="Q26" l="1"/>
  <c r="R27"/>
  <c r="S27" s="1"/>
  <c r="T27" s="1"/>
  <c r="U28"/>
  <c r="V28"/>
  <c r="Q25" l="1"/>
  <c r="R26"/>
  <c r="S26" s="1"/>
  <c r="T26" s="1"/>
  <c r="V27"/>
  <c r="U27"/>
  <c r="Q24" l="1"/>
  <c r="R25"/>
  <c r="S25" s="1"/>
  <c r="T25" s="1"/>
  <c r="U26"/>
  <c r="V26"/>
  <c r="Q23" l="1"/>
  <c r="R24"/>
  <c r="S24" s="1"/>
  <c r="T24" s="1"/>
  <c r="V25"/>
  <c r="U25"/>
  <c r="Q22" l="1"/>
  <c r="R23"/>
  <c r="S23" s="1"/>
  <c r="T23" s="1"/>
  <c r="U24"/>
  <c r="V24"/>
  <c r="Q21" l="1"/>
  <c r="R22"/>
  <c r="S22" s="1"/>
  <c r="T22" s="1"/>
  <c r="U23"/>
  <c r="V23"/>
  <c r="Q20" l="1"/>
  <c r="R21"/>
  <c r="S21" s="1"/>
  <c r="T21" s="1"/>
  <c r="U22"/>
  <c r="V22"/>
  <c r="Q19" l="1"/>
  <c r="R20"/>
  <c r="S20" s="1"/>
  <c r="T20" s="1"/>
  <c r="V21"/>
  <c r="U21"/>
  <c r="Q18" l="1"/>
  <c r="R19"/>
  <c r="S19" s="1"/>
  <c r="T19" s="1"/>
  <c r="U20"/>
  <c r="V20"/>
  <c r="Q17" l="1"/>
  <c r="R18"/>
  <c r="S18" s="1"/>
  <c r="T18" s="1"/>
  <c r="V19"/>
  <c r="U19"/>
  <c r="Q16" l="1"/>
  <c r="R17"/>
  <c r="S17" s="1"/>
  <c r="T17" s="1"/>
  <c r="U18"/>
  <c r="V18"/>
  <c r="Q15" l="1"/>
  <c r="R16"/>
  <c r="S16" s="1"/>
  <c r="T16" s="1"/>
  <c r="V17"/>
  <c r="U17"/>
  <c r="Q14" l="1"/>
  <c r="R15"/>
  <c r="S15" s="1"/>
  <c r="T15" s="1"/>
  <c r="U16"/>
  <c r="V16"/>
  <c r="R14" l="1"/>
  <c r="S14" s="1"/>
  <c r="T14" s="1"/>
  <c r="Q13"/>
  <c r="V15"/>
  <c r="U15"/>
  <c r="U14" l="1"/>
  <c r="V14"/>
  <c r="R13"/>
  <c r="S13" s="1"/>
  <c r="T13" s="1"/>
  <c r="Q12"/>
  <c r="R12" s="1"/>
  <c r="S12" s="1"/>
  <c r="T12" s="1"/>
  <c r="V13" l="1"/>
  <c r="U13"/>
  <c r="U12"/>
  <c r="V12"/>
</calcChain>
</file>

<file path=xl/comments1.xml><?xml version="1.0" encoding="utf-8"?>
<comments xmlns="http://schemas.openxmlformats.org/spreadsheetml/2006/main">
  <authors>
    <author>Lois Haggard</author>
    <author>tosonb</author>
    <author>MINISTRY OF HEALTH</author>
  </authors>
  <commentList>
    <comment ref="B10" authorId="0">
      <text>
        <r>
          <rPr>
            <sz val="8"/>
            <color indexed="81"/>
            <rFont val="Tahoma"/>
            <family val="2"/>
          </rPr>
          <t>x is the age at the beginning of the interval. You would interpret ei as life expectancy from this age forward.</t>
        </r>
      </text>
    </comment>
    <comment ref="C10" authorId="1">
      <text>
        <r>
          <rPr>
            <sz val="8"/>
            <color indexed="81"/>
            <rFont val="Tahoma"/>
            <family val="2"/>
          </rPr>
          <t>Width of the 19 age intervals used in this abridged life table.</t>
        </r>
      </text>
    </comment>
    <comment ref="D10" authorId="2">
      <text>
        <r>
          <rPr>
            <b/>
            <sz val="8"/>
            <color indexed="81"/>
            <rFont val="Tahoma"/>
            <family val="2"/>
          </rPr>
          <t>a</t>
        </r>
        <r>
          <rPr>
            <b/>
            <vertAlign val="subscript"/>
            <sz val="8"/>
            <color indexed="81"/>
            <rFont val="Tahoma"/>
            <family val="2"/>
          </rPr>
          <t>x</t>
        </r>
        <r>
          <rPr>
            <sz val="8"/>
            <color indexed="81"/>
            <rFont val="Tahoma"/>
            <family val="2"/>
          </rPr>
          <t xml:space="preserve"> = Fraction of the age interval lived by those in the cohort population who die in the interval.  
Values of '</t>
        </r>
        <r>
          <rPr>
            <b/>
            <sz val="8"/>
            <color indexed="81"/>
            <rFont val="Tahoma"/>
            <family val="2"/>
          </rPr>
          <t>a</t>
        </r>
        <r>
          <rPr>
            <sz val="8"/>
            <color indexed="81"/>
            <rFont val="Tahoma"/>
            <family val="2"/>
          </rPr>
          <t xml:space="preserve">' can be derived from reference populations or life tables using the methods outlined by Chiang, 1984.
In this spreadsheet </t>
        </r>
        <r>
          <rPr>
            <b/>
            <sz val="8"/>
            <color indexed="81"/>
            <rFont val="Tahoma"/>
            <family val="2"/>
          </rPr>
          <t>a</t>
        </r>
        <r>
          <rPr>
            <b/>
            <sz val="7"/>
            <color indexed="81"/>
            <rFont val="Tahoma"/>
            <family val="2"/>
          </rPr>
          <t>x</t>
        </r>
        <r>
          <rPr>
            <sz val="8"/>
            <color indexed="81"/>
            <rFont val="Tahoma"/>
            <family val="2"/>
          </rPr>
          <t xml:space="preserve"> is equal to 0.5 for all age groups except &lt;1s where 0.1 is used.
Chiang CL. </t>
        </r>
        <r>
          <rPr>
            <i/>
            <sz val="8"/>
            <color indexed="81"/>
            <rFont val="Tahoma"/>
            <family val="2"/>
          </rPr>
          <t>The Life Table and its Applications.</t>
        </r>
        <r>
          <rPr>
            <sz val="8"/>
            <color indexed="81"/>
            <rFont val="Tahoma"/>
            <family val="2"/>
          </rPr>
          <t>Malabar (FL): Robert E Krieger Publ Co, 1984.</t>
        </r>
      </text>
    </comment>
    <comment ref="E10" authorId="1">
      <text>
        <r>
          <rPr>
            <sz val="8"/>
            <color indexed="81"/>
            <rFont val="Tahoma"/>
            <family val="2"/>
          </rPr>
          <t>Population in age interval</t>
        </r>
      </text>
    </comment>
    <comment ref="F10" authorId="1">
      <text>
        <r>
          <rPr>
            <sz val="8"/>
            <color indexed="81"/>
            <rFont val="Tahoma"/>
            <family val="2"/>
          </rPr>
          <t>Number of deaths in the age interval.</t>
        </r>
      </text>
    </comment>
    <comment ref="G10" authorId="2">
      <text>
        <r>
          <rPr>
            <b/>
            <sz val="8"/>
            <color indexed="81"/>
            <rFont val="Tahoma"/>
            <family val="2"/>
          </rPr>
          <t>Mx</t>
        </r>
        <r>
          <rPr>
            <sz val="8"/>
            <color indexed="81"/>
            <rFont val="Tahoma"/>
            <family val="2"/>
          </rPr>
          <t xml:space="preserve"> = Age-specific death rate.
</t>
        </r>
      </text>
    </comment>
    <comment ref="H10" authorId="2">
      <text>
        <r>
          <rPr>
            <b/>
            <sz val="8"/>
            <color indexed="81"/>
            <rFont val="Tahoma"/>
            <family val="2"/>
          </rPr>
          <t>q</t>
        </r>
        <r>
          <rPr>
            <b/>
            <vertAlign val="subscript"/>
            <sz val="8"/>
            <color indexed="81"/>
            <rFont val="Tahoma"/>
            <family val="2"/>
          </rPr>
          <t>x</t>
        </r>
        <r>
          <rPr>
            <sz val="8"/>
            <color indexed="81"/>
            <rFont val="Tahoma"/>
            <family val="2"/>
          </rPr>
          <t xml:space="preserve"> = Conditional probablity that an indivdual who has survived to start of the age interval will die in the age interval.  
See:
Chiang CL. </t>
        </r>
        <r>
          <rPr>
            <i/>
            <sz val="8"/>
            <color indexed="81"/>
            <rFont val="Tahoma"/>
            <family val="2"/>
          </rPr>
          <t>The Life Table and its Applications.</t>
        </r>
        <r>
          <rPr>
            <sz val="8"/>
            <color indexed="81"/>
            <rFont val="Tahoma"/>
            <family val="2"/>
          </rPr>
          <t>Malabar (FL): Robert E Krieger Publ Co, 1984.</t>
        </r>
      </text>
    </comment>
    <comment ref="I10" authorId="2">
      <text>
        <r>
          <rPr>
            <b/>
            <sz val="8"/>
            <color indexed="81"/>
            <rFont val="Tahoma"/>
            <family val="2"/>
          </rPr>
          <t>p</t>
        </r>
        <r>
          <rPr>
            <b/>
            <vertAlign val="subscript"/>
            <sz val="8"/>
            <color indexed="81"/>
            <rFont val="Tahoma"/>
            <family val="2"/>
          </rPr>
          <t>x</t>
        </r>
        <r>
          <rPr>
            <sz val="8"/>
            <color indexed="81"/>
            <rFont val="Tahoma"/>
            <family val="2"/>
          </rPr>
          <t xml:space="preserve"> = Conditional probablity that an indivdual entering the age interval will survive the age interval.  
q</t>
        </r>
        <r>
          <rPr>
            <sz val="6"/>
            <color indexed="81"/>
            <rFont val="Tahoma"/>
            <family val="2"/>
          </rPr>
          <t>x</t>
        </r>
        <r>
          <rPr>
            <sz val="8"/>
            <color indexed="81"/>
            <rFont val="Tahoma"/>
            <family val="2"/>
          </rPr>
          <t xml:space="preserve"> and p</t>
        </r>
        <r>
          <rPr>
            <sz val="6"/>
            <color indexed="81"/>
            <rFont val="Tahoma"/>
            <family val="2"/>
          </rPr>
          <t xml:space="preserve">x </t>
        </r>
        <r>
          <rPr>
            <sz val="8"/>
            <color indexed="81"/>
            <rFont val="Tahoma"/>
            <family val="2"/>
          </rPr>
          <t>values will therefore always sum to 1.</t>
        </r>
      </text>
    </comment>
    <comment ref="J10" authorId="2">
      <text>
        <r>
          <rPr>
            <b/>
            <sz val="8"/>
            <color indexed="81"/>
            <rFont val="Tahoma"/>
            <family val="2"/>
          </rPr>
          <t>l</t>
        </r>
        <r>
          <rPr>
            <b/>
            <vertAlign val="subscript"/>
            <sz val="8"/>
            <color indexed="81"/>
            <rFont val="Tahoma"/>
            <family val="2"/>
          </rPr>
          <t>x</t>
        </r>
        <r>
          <rPr>
            <sz val="8"/>
            <color indexed="81"/>
            <rFont val="Tahoma"/>
            <family val="2"/>
          </rPr>
          <t xml:space="preserve"> = Life table cohort population. The hypothetical population of newborn babies on which the life table is based. This is usually defined as 100,000 as in this example.
</t>
        </r>
      </text>
    </comment>
    <comment ref="K10" authorId="2">
      <text>
        <r>
          <rPr>
            <b/>
            <sz val="8"/>
            <color indexed="81"/>
            <rFont val="Tahoma"/>
            <family val="2"/>
          </rPr>
          <t>d</t>
        </r>
        <r>
          <rPr>
            <b/>
            <vertAlign val="subscript"/>
            <sz val="8"/>
            <color indexed="81"/>
            <rFont val="Tahoma"/>
            <family val="2"/>
          </rPr>
          <t>x</t>
        </r>
        <r>
          <rPr>
            <sz val="8"/>
            <color indexed="81"/>
            <rFont val="Tahoma"/>
            <family val="2"/>
          </rPr>
          <t xml:space="preserve"> = Number of life table deaths in the age interval</t>
        </r>
      </text>
    </comment>
    <comment ref="L10" authorId="2">
      <text>
        <r>
          <rPr>
            <b/>
            <sz val="8"/>
            <color indexed="81"/>
            <rFont val="Tahoma"/>
            <family val="2"/>
          </rPr>
          <t>L</t>
        </r>
        <r>
          <rPr>
            <b/>
            <vertAlign val="subscript"/>
            <sz val="8"/>
            <color indexed="81"/>
            <rFont val="Tahoma"/>
            <family val="2"/>
          </rPr>
          <t>x</t>
        </r>
        <r>
          <rPr>
            <sz val="8"/>
            <color indexed="81"/>
            <rFont val="Tahoma"/>
            <family val="2"/>
          </rPr>
          <t xml:space="preserve"> = Number of years lived lived during the age interval.</t>
        </r>
      </text>
    </comment>
    <comment ref="M10" authorId="2">
      <text>
        <r>
          <rPr>
            <b/>
            <sz val="8"/>
            <color indexed="81"/>
            <rFont val="Tahoma"/>
            <family val="2"/>
          </rPr>
          <t>T</t>
        </r>
        <r>
          <rPr>
            <b/>
            <vertAlign val="subscript"/>
            <sz val="8"/>
            <color indexed="81"/>
            <rFont val="Tahoma"/>
            <family val="2"/>
          </rPr>
          <t>x</t>
        </r>
        <r>
          <rPr>
            <sz val="8"/>
            <color indexed="81"/>
            <rFont val="Tahoma"/>
            <family val="2"/>
          </rPr>
          <t xml:space="preserve"> = Cumulative number of years lived by the cohort population in the age interval and all subsequent age intervals.</t>
        </r>
      </text>
    </comment>
    <comment ref="N10" authorId="2">
      <text>
        <r>
          <rPr>
            <b/>
            <sz val="8"/>
            <color indexed="81"/>
            <rFont val="Tahoma"/>
            <family val="2"/>
          </rPr>
          <t>e</t>
        </r>
        <r>
          <rPr>
            <b/>
            <vertAlign val="subscript"/>
            <sz val="8"/>
            <color indexed="81"/>
            <rFont val="Tahoma"/>
            <family val="2"/>
          </rPr>
          <t>x</t>
        </r>
        <r>
          <rPr>
            <b/>
            <sz val="8"/>
            <color indexed="81"/>
            <rFont val="Tahoma"/>
            <family val="2"/>
          </rPr>
          <t xml:space="preserve"> </t>
        </r>
        <r>
          <rPr>
            <sz val="8"/>
            <color indexed="81"/>
            <rFont val="Tahoma"/>
            <family val="2"/>
          </rPr>
          <t>= Life expectancy at the beginning of the age interval.</t>
        </r>
      </text>
    </comment>
    <comment ref="O10" authorId="0">
      <text>
        <r>
          <rPr>
            <sz val="8"/>
            <color indexed="81"/>
            <rFont val="Tahoma"/>
            <family val="2"/>
          </rPr>
          <t>var(qx)= Variance of the conditional probability of death, using Chiang's I method. 
See:
Chiang CL (1978) Life Table and Mortality Analysis, World Health Organisation.</t>
        </r>
      </text>
    </comment>
    <comment ref="P10" authorId="2">
      <text>
        <r>
          <rPr>
            <sz val="8"/>
            <color indexed="81"/>
            <rFont val="Tahoma"/>
            <family val="2"/>
          </rPr>
          <t>See formula for the calculation of variance, Var(e</t>
        </r>
        <r>
          <rPr>
            <sz val="6"/>
            <color indexed="81"/>
            <rFont val="Tahoma"/>
            <family val="2"/>
          </rPr>
          <t>x</t>
        </r>
        <r>
          <rPr>
            <sz val="8"/>
            <color indexed="81"/>
            <rFont val="Tahoma"/>
            <family val="2"/>
          </rPr>
          <t>) in:
Chiang CL (1978) Life Table and Mortality Analysis, World Health Organisation.</t>
        </r>
      </text>
    </comment>
    <comment ref="Q10" authorId="2">
      <text>
        <r>
          <rPr>
            <sz val="8"/>
            <color indexed="81"/>
            <rFont val="Tahoma"/>
            <family val="2"/>
          </rPr>
          <t>See formula for the calculation of variance, Var(ex) in:
Chiang CL (1978) Life Table and Mortality Analysis, World Health Organisation.</t>
        </r>
      </text>
    </comment>
    <comment ref="R10" authorId="1">
      <text>
        <r>
          <rPr>
            <b/>
            <sz val="8"/>
            <color indexed="81"/>
            <rFont val="Tahoma"/>
            <family val="2"/>
          </rPr>
          <t>Var(e</t>
        </r>
        <r>
          <rPr>
            <b/>
            <sz val="6"/>
            <color indexed="81"/>
            <rFont val="Tahoma"/>
            <family val="2"/>
          </rPr>
          <t>x</t>
        </r>
        <r>
          <rPr>
            <b/>
            <sz val="8"/>
            <color indexed="81"/>
            <rFont val="Tahoma"/>
            <family val="2"/>
          </rPr>
          <t xml:space="preserve">)= </t>
        </r>
        <r>
          <rPr>
            <sz val="8"/>
            <color indexed="81"/>
            <rFont val="Tahoma"/>
            <family val="2"/>
          </rPr>
          <t>Variance of the life expectancy.</t>
        </r>
      </text>
    </comment>
    <comment ref="S10" authorId="1">
      <text>
        <r>
          <rPr>
            <b/>
            <sz val="8"/>
            <color indexed="81"/>
            <rFont val="Tahoma"/>
            <family val="2"/>
          </rPr>
          <t>SE(e</t>
        </r>
        <r>
          <rPr>
            <b/>
            <sz val="6"/>
            <color indexed="81"/>
            <rFont val="Tahoma"/>
            <family val="2"/>
          </rPr>
          <t>x</t>
        </r>
        <r>
          <rPr>
            <b/>
            <sz val="8"/>
            <color indexed="81"/>
            <rFont val="Tahoma"/>
            <family val="2"/>
          </rPr>
          <t>)=</t>
        </r>
        <r>
          <rPr>
            <sz val="8"/>
            <color indexed="81"/>
            <rFont val="Tahoma"/>
            <family val="2"/>
          </rPr>
          <t xml:space="preserve"> The standard error equals the square root of the variance, Var(e</t>
        </r>
        <r>
          <rPr>
            <sz val="6"/>
            <color indexed="81"/>
            <rFont val="Tahoma"/>
            <family val="2"/>
          </rPr>
          <t>x</t>
        </r>
        <r>
          <rPr>
            <sz val="8"/>
            <color indexed="81"/>
            <rFont val="Tahoma"/>
            <family val="2"/>
          </rPr>
          <t>).</t>
        </r>
      </text>
    </comment>
    <comment ref="N12" authorId="0">
      <text>
        <r>
          <rPr>
            <b/>
            <sz val="8"/>
            <color indexed="81"/>
            <rFont val="Tahoma"/>
            <family val="2"/>
          </rPr>
          <t>Lois Haggard:</t>
        </r>
        <r>
          <rPr>
            <sz val="8"/>
            <color indexed="81"/>
            <rFont val="Tahoma"/>
            <family val="2"/>
          </rPr>
          <t xml:space="preserve">
Life Expectancy at birth</t>
        </r>
      </text>
    </comment>
    <comment ref="N26" authorId="0">
      <text>
        <r>
          <rPr>
            <b/>
            <sz val="8"/>
            <color indexed="81"/>
            <rFont val="Tahoma"/>
            <family val="2"/>
          </rPr>
          <t>Lois Haggard:</t>
        </r>
        <r>
          <rPr>
            <sz val="8"/>
            <color indexed="81"/>
            <rFont val="Tahoma"/>
            <family val="2"/>
          </rPr>
          <t xml:space="preserve">
Life expectancy at age 65</t>
        </r>
      </text>
    </comment>
  </commentList>
</comments>
</file>

<file path=xl/sharedStrings.xml><?xml version="1.0" encoding="utf-8"?>
<sst xmlns="http://schemas.openxmlformats.org/spreadsheetml/2006/main" count="66" uniqueCount="66">
  <si>
    <t>1-4</t>
  </si>
  <si>
    <t>85+</t>
  </si>
  <si>
    <t>5 Year Abridged Life Table To 85+</t>
  </si>
  <si>
    <t>xi≤x&lt;xi+1</t>
  </si>
  <si>
    <t>15-19</t>
  </si>
  <si>
    <t>20-24</t>
  </si>
  <si>
    <t>25-29</t>
  </si>
  <si>
    <t>30-34</t>
  </si>
  <si>
    <t>35-39</t>
  </si>
  <si>
    <t>40-44</t>
  </si>
  <si>
    <t>45-49</t>
  </si>
  <si>
    <t>50-54</t>
  </si>
  <si>
    <t>55-59</t>
  </si>
  <si>
    <t>60-64</t>
  </si>
  <si>
    <t>65-69</t>
  </si>
  <si>
    <t>70-74</t>
  </si>
  <si>
    <t>75-79</t>
  </si>
  <si>
    <t>80-84</t>
  </si>
  <si>
    <t>ni</t>
  </si>
  <si>
    <t>5-9</t>
  </si>
  <si>
    <t>10-14</t>
  </si>
  <si>
    <t>Age Interval (Years)</t>
  </si>
  <si>
    <t>Interval Width (Years)</t>
  </si>
  <si>
    <t>Population Years At Risk</t>
  </si>
  <si>
    <t>Number Of Deaths In Interval</t>
  </si>
  <si>
    <t>Probability Of Dying In Interval</t>
  </si>
  <si>
    <t>Number Alive At Start Of Interval</t>
  </si>
  <si>
    <t>Number Dying In Interval</t>
  </si>
  <si>
    <t>Number Of Years Lived in Interval</t>
  </si>
  <si>
    <t>Total Number Of Years Lived Beyond Start Of Interval</t>
  </si>
  <si>
    <t>Observed Expectation Of Life At Start Of Interval</t>
  </si>
  <si>
    <t>Annual Death Rate In Interval Of Life</t>
  </si>
  <si>
    <t>Fraction of last age interval of life</t>
  </si>
  <si>
    <t>x</t>
  </si>
  <si>
    <t>1</t>
  </si>
  <si>
    <t>http://www.statistics.gov.uk/statbase/Expodata/Spreadsheets/D6949.xls</t>
  </si>
  <si>
    <r>
      <t>S</t>
    </r>
    <r>
      <rPr>
        <vertAlign val="superscript"/>
        <sz val="10"/>
        <rFont val="Arial"/>
        <family val="2"/>
      </rPr>
      <t>2</t>
    </r>
    <r>
      <rPr>
        <sz val="10"/>
        <rFont val="Arial"/>
        <family val="2"/>
      </rPr>
      <t>pj</t>
    </r>
  </si>
  <si>
    <t>Probability of Surviving the Interval</t>
  </si>
  <si>
    <r>
      <t>CI</t>
    </r>
    <r>
      <rPr>
        <vertAlign val="subscript"/>
        <sz val="10"/>
        <rFont val="Arial"/>
        <family val="2"/>
      </rPr>
      <t>LL</t>
    </r>
  </si>
  <si>
    <r>
      <t>CI</t>
    </r>
    <r>
      <rPr>
        <vertAlign val="subscript"/>
        <sz val="10"/>
        <rFont val="Arial"/>
        <family val="2"/>
      </rPr>
      <t>UL</t>
    </r>
  </si>
  <si>
    <t>Variance of Probability of Dying in Interval</t>
  </si>
  <si>
    <t>Var(êi)</t>
  </si>
  <si>
    <t>SE(êi)</t>
  </si>
  <si>
    <t>95% CI</t>
  </si>
  <si>
    <t>http://www.sepho.org.uk/Download/Public/9847/1/Life%20Expectancy%20Nov%2005.pdf</t>
  </si>
  <si>
    <t>Hypothetical Life Table Cohort (n=100,000)</t>
  </si>
  <si>
    <r>
      <t>a</t>
    </r>
    <r>
      <rPr>
        <b/>
        <i/>
        <vertAlign val="subscript"/>
        <sz val="10"/>
        <rFont val="Arial"/>
        <family val="2"/>
      </rPr>
      <t>i</t>
    </r>
  </si>
  <si>
    <r>
      <t>Pop</t>
    </r>
    <r>
      <rPr>
        <b/>
        <i/>
        <vertAlign val="subscript"/>
        <sz val="10"/>
        <rFont val="Arial"/>
        <family val="2"/>
      </rPr>
      <t>i</t>
    </r>
  </si>
  <si>
    <r>
      <t>D</t>
    </r>
    <r>
      <rPr>
        <b/>
        <i/>
        <vertAlign val="subscript"/>
        <sz val="10"/>
        <rFont val="Arial"/>
        <family val="2"/>
      </rPr>
      <t>i</t>
    </r>
  </si>
  <si>
    <r>
      <t>M</t>
    </r>
    <r>
      <rPr>
        <b/>
        <i/>
        <vertAlign val="subscript"/>
        <sz val="10"/>
        <rFont val="Arial"/>
        <family val="2"/>
      </rPr>
      <t>i</t>
    </r>
  </si>
  <si>
    <r>
      <t>q</t>
    </r>
    <r>
      <rPr>
        <b/>
        <i/>
        <vertAlign val="subscript"/>
        <sz val="10"/>
        <rFont val="Arial"/>
        <family val="2"/>
      </rPr>
      <t>i</t>
    </r>
  </si>
  <si>
    <r>
      <t>p</t>
    </r>
    <r>
      <rPr>
        <b/>
        <i/>
        <vertAlign val="subscript"/>
        <sz val="10"/>
        <rFont val="Arial"/>
        <family val="2"/>
      </rPr>
      <t>i</t>
    </r>
  </si>
  <si>
    <r>
      <t>l</t>
    </r>
    <r>
      <rPr>
        <b/>
        <i/>
        <vertAlign val="subscript"/>
        <sz val="10"/>
        <rFont val="Arial"/>
        <family val="2"/>
      </rPr>
      <t>i</t>
    </r>
  </si>
  <si>
    <r>
      <t>d</t>
    </r>
    <r>
      <rPr>
        <b/>
        <i/>
        <vertAlign val="subscript"/>
        <sz val="10"/>
        <rFont val="Arial"/>
        <family val="2"/>
      </rPr>
      <t>i</t>
    </r>
  </si>
  <si>
    <r>
      <t>L</t>
    </r>
    <r>
      <rPr>
        <b/>
        <i/>
        <vertAlign val="subscript"/>
        <sz val="10"/>
        <rFont val="Arial"/>
        <family val="2"/>
      </rPr>
      <t>i</t>
    </r>
  </si>
  <si>
    <r>
      <t>T</t>
    </r>
    <r>
      <rPr>
        <b/>
        <i/>
        <vertAlign val="subscript"/>
        <sz val="10"/>
        <rFont val="Arial"/>
        <family val="2"/>
      </rPr>
      <t>i</t>
    </r>
  </si>
  <si>
    <r>
      <t>ê</t>
    </r>
    <r>
      <rPr>
        <b/>
        <i/>
        <vertAlign val="subscript"/>
        <sz val="10"/>
        <rFont val="Arial"/>
        <family val="2"/>
      </rPr>
      <t>i</t>
    </r>
  </si>
  <si>
    <t>This spreadsheet was created using the two resources referenced in the Chiang-SEPHO and Chiang-StatsUK worksheets.</t>
  </si>
  <si>
    <t>var_p</t>
  </si>
  <si>
    <t>var_e1</t>
  </si>
  <si>
    <t>var_e2</t>
  </si>
  <si>
    <t>var_e</t>
  </si>
  <si>
    <t>se_e</t>
  </si>
  <si>
    <r>
      <t>l</t>
    </r>
    <r>
      <rPr>
        <vertAlign val="subscript"/>
        <sz val="9"/>
        <rFont val="Arial"/>
        <family val="2"/>
      </rPr>
      <t>x</t>
    </r>
    <r>
      <rPr>
        <vertAlign val="superscript"/>
        <sz val="9"/>
        <rFont val="Arial"/>
        <family val="2"/>
      </rPr>
      <t xml:space="preserve">2
</t>
    </r>
    <r>
      <rPr>
        <sz val="9"/>
        <rFont val="Arial"/>
        <family val="2"/>
      </rPr>
      <t>[(1-a</t>
    </r>
    <r>
      <rPr>
        <vertAlign val="subscript"/>
        <sz val="9"/>
        <rFont val="Arial"/>
        <family val="2"/>
      </rPr>
      <t>x</t>
    </r>
    <r>
      <rPr>
        <sz val="9"/>
        <rFont val="Arial"/>
        <family val="2"/>
      </rPr>
      <t>)n</t>
    </r>
    <r>
      <rPr>
        <vertAlign val="subscript"/>
        <sz val="9"/>
        <rFont val="Arial"/>
        <family val="2"/>
      </rPr>
      <t>1</t>
    </r>
    <r>
      <rPr>
        <sz val="9"/>
        <rFont val="Arial"/>
        <family val="2"/>
      </rPr>
      <t>+e</t>
    </r>
    <r>
      <rPr>
        <vertAlign val="subscript"/>
        <sz val="9"/>
        <rFont val="Arial"/>
        <family val="2"/>
      </rPr>
      <t>x+1</t>
    </r>
    <r>
      <rPr>
        <sz val="9"/>
        <rFont val="Arial"/>
        <family val="2"/>
      </rPr>
      <t>]
var(q</t>
    </r>
    <r>
      <rPr>
        <vertAlign val="subscript"/>
        <sz val="9"/>
        <rFont val="Arial"/>
        <family val="2"/>
      </rPr>
      <t>x</t>
    </r>
    <r>
      <rPr>
        <sz val="9"/>
        <rFont val="Arial"/>
        <family val="2"/>
      </rPr>
      <t>)</t>
    </r>
  </si>
  <si>
    <r>
      <t>sum(l</t>
    </r>
    <r>
      <rPr>
        <vertAlign val="subscript"/>
        <sz val="9"/>
        <rFont val="Arial"/>
        <family val="2"/>
      </rPr>
      <t>x</t>
    </r>
    <r>
      <rPr>
        <vertAlign val="superscript"/>
        <sz val="9"/>
        <rFont val="Arial"/>
        <family val="2"/>
      </rPr>
      <t xml:space="preserve">2
</t>
    </r>
    <r>
      <rPr>
        <sz val="9"/>
        <rFont val="Arial"/>
        <family val="2"/>
      </rPr>
      <t>[(1-a</t>
    </r>
    <r>
      <rPr>
        <vertAlign val="subscript"/>
        <sz val="9"/>
        <rFont val="Arial"/>
        <family val="2"/>
      </rPr>
      <t>x</t>
    </r>
    <r>
      <rPr>
        <sz val="9"/>
        <rFont val="Arial"/>
        <family val="2"/>
      </rPr>
      <t>)n</t>
    </r>
    <r>
      <rPr>
        <vertAlign val="subscript"/>
        <sz val="9"/>
        <rFont val="Arial"/>
        <family val="2"/>
      </rPr>
      <t>1</t>
    </r>
    <r>
      <rPr>
        <sz val="9"/>
        <rFont val="Arial"/>
        <family val="2"/>
      </rPr>
      <t>+e</t>
    </r>
    <r>
      <rPr>
        <vertAlign val="subscript"/>
        <sz val="9"/>
        <rFont val="Arial"/>
        <family val="2"/>
      </rPr>
      <t>x+1</t>
    </r>
    <r>
      <rPr>
        <sz val="9"/>
        <rFont val="Arial"/>
        <family val="2"/>
      </rPr>
      <t>]
var(q</t>
    </r>
    <r>
      <rPr>
        <vertAlign val="subscript"/>
        <sz val="9"/>
        <rFont val="Arial"/>
        <family val="2"/>
      </rPr>
      <t>x</t>
    </r>
    <r>
      <rPr>
        <sz val="9"/>
        <rFont val="Arial"/>
        <family val="2"/>
      </rPr>
      <t>))</t>
    </r>
  </si>
  <si>
    <t>Life Table For New Mexico Males and Females, 2011</t>
  </si>
</sst>
</file>

<file path=xl/styles.xml><?xml version="1.0" encoding="utf-8"?>
<styleSheet xmlns="http://schemas.openxmlformats.org/spreadsheetml/2006/main">
  <numFmts count="6">
    <numFmt numFmtId="164" formatCode="0.000000"/>
    <numFmt numFmtId="165" formatCode="0.000"/>
    <numFmt numFmtId="166" formatCode="0.00000"/>
    <numFmt numFmtId="167" formatCode="0.0000000"/>
    <numFmt numFmtId="168" formatCode="0.000000000"/>
    <numFmt numFmtId="169" formatCode="0.0"/>
  </numFmts>
  <fonts count="24">
    <font>
      <sz val="10"/>
      <name val="Arial"/>
    </font>
    <font>
      <b/>
      <sz val="10"/>
      <name val="Arial"/>
      <family val="2"/>
    </font>
    <font>
      <sz val="9"/>
      <name val="Arial"/>
      <family val="2"/>
    </font>
    <font>
      <sz val="10"/>
      <name val="Arial"/>
      <family val="2"/>
    </font>
    <font>
      <sz val="8"/>
      <name val="Arial"/>
      <family val="2"/>
    </font>
    <font>
      <u/>
      <sz val="10"/>
      <color indexed="12"/>
      <name val="Arial"/>
      <family val="2"/>
    </font>
    <font>
      <sz val="8"/>
      <color indexed="81"/>
      <name val="Tahoma"/>
      <family val="2"/>
    </font>
    <font>
      <b/>
      <sz val="8"/>
      <color indexed="81"/>
      <name val="Tahoma"/>
      <family val="2"/>
    </font>
    <font>
      <vertAlign val="superscript"/>
      <sz val="10"/>
      <name val="Arial"/>
      <family val="2"/>
    </font>
    <font>
      <i/>
      <sz val="10"/>
      <name val="Arial"/>
      <family val="2"/>
    </font>
    <font>
      <vertAlign val="subscript"/>
      <sz val="10"/>
      <name val="Arial"/>
      <family val="2"/>
    </font>
    <font>
      <b/>
      <vertAlign val="subscript"/>
      <sz val="8"/>
      <color indexed="81"/>
      <name val="Tahoma"/>
      <family val="2"/>
    </font>
    <font>
      <b/>
      <sz val="7"/>
      <color indexed="81"/>
      <name val="Tahoma"/>
      <family val="2"/>
    </font>
    <font>
      <i/>
      <sz val="8"/>
      <color indexed="81"/>
      <name val="Tahoma"/>
      <family val="2"/>
    </font>
    <font>
      <sz val="6"/>
      <color indexed="81"/>
      <name val="Tahoma"/>
      <family val="2"/>
    </font>
    <font>
      <b/>
      <sz val="6"/>
      <color indexed="81"/>
      <name val="Tahoma"/>
      <family val="2"/>
    </font>
    <font>
      <b/>
      <sz val="12"/>
      <color indexed="12"/>
      <name val="Arial"/>
      <family val="2"/>
    </font>
    <font>
      <b/>
      <u/>
      <sz val="12"/>
      <color indexed="12"/>
      <name val="Arial"/>
      <family val="2"/>
    </font>
    <font>
      <b/>
      <i/>
      <sz val="10"/>
      <name val="Arial"/>
      <family val="2"/>
    </font>
    <font>
      <b/>
      <i/>
      <vertAlign val="subscript"/>
      <sz val="10"/>
      <name val="Arial"/>
      <family val="2"/>
    </font>
    <font>
      <i/>
      <sz val="10"/>
      <color indexed="10"/>
      <name val="Arial"/>
      <family val="2"/>
    </font>
    <font>
      <vertAlign val="subscript"/>
      <sz val="9"/>
      <name val="Arial"/>
      <family val="2"/>
    </font>
    <font>
      <vertAlign val="superscript"/>
      <sz val="9"/>
      <name val="Arial"/>
      <family val="2"/>
    </font>
    <font>
      <sz val="10"/>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s>
  <borders count="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54">
    <xf numFmtId="0" fontId="0" fillId="0" borderId="0" xfId="0"/>
    <xf numFmtId="0" fontId="0" fillId="0" borderId="0" xfId="0" applyAlignment="1">
      <alignment horizontal="center"/>
    </xf>
    <xf numFmtId="0" fontId="0" fillId="0" borderId="1" xfId="0" applyBorder="1" applyAlignment="1">
      <alignment horizontal="center"/>
    </xf>
    <xf numFmtId="0" fontId="0" fillId="2" borderId="0" xfId="0" applyFill="1"/>
    <xf numFmtId="2" fontId="0" fillId="0" borderId="0" xfId="0" applyNumberFormat="1"/>
    <xf numFmtId="0" fontId="1" fillId="0" borderId="0" xfId="0" applyFont="1"/>
    <xf numFmtId="3" fontId="0" fillId="0" borderId="0" xfId="0" applyNumberFormat="1"/>
    <xf numFmtId="0" fontId="0" fillId="0" borderId="0" xfId="0" applyAlignment="1">
      <alignment horizontal="right"/>
    </xf>
    <xf numFmtId="16" fontId="0" fillId="0" borderId="0" xfId="0" quotePrefix="1" applyNumberFormat="1" applyAlignment="1">
      <alignment horizontal="right"/>
    </xf>
    <xf numFmtId="0" fontId="3" fillId="0" borderId="0" xfId="0" applyFont="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166" fontId="0" fillId="0" borderId="0" xfId="0" applyNumberFormat="1"/>
    <xf numFmtId="0" fontId="3" fillId="0" borderId="0" xfId="0" applyFont="1" applyFill="1" applyBorder="1" applyAlignment="1">
      <alignment horizontal="left" wrapText="1"/>
    </xf>
    <xf numFmtId="1" fontId="3" fillId="0" borderId="0" xfId="0" applyNumberFormat="1" applyFont="1"/>
    <xf numFmtId="2" fontId="3" fillId="0" borderId="0" xfId="0" applyNumberFormat="1" applyFont="1"/>
    <xf numFmtId="167" fontId="3" fillId="0" borderId="0" xfId="0" applyNumberFormat="1" applyFont="1"/>
    <xf numFmtId="164" fontId="3" fillId="0" borderId="0" xfId="0" applyNumberFormat="1" applyFont="1"/>
    <xf numFmtId="0" fontId="3" fillId="0" borderId="0" xfId="0" applyFont="1"/>
    <xf numFmtId="0" fontId="9" fillId="0" borderId="1" xfId="0" applyFont="1" applyBorder="1" applyAlignment="1">
      <alignment horizontal="center" wrapText="1"/>
    </xf>
    <xf numFmtId="1" fontId="3" fillId="0" borderId="0" xfId="0" quotePrefix="1" applyNumberFormat="1" applyFont="1" applyAlignment="1">
      <alignment horizontal="right"/>
    </xf>
    <xf numFmtId="1" fontId="3" fillId="0" borderId="0" xfId="0" quotePrefix="1" applyNumberFormat="1" applyFont="1"/>
    <xf numFmtId="165" fontId="0" fillId="0" borderId="0" xfId="0" applyNumberFormat="1"/>
    <xf numFmtId="0" fontId="1" fillId="0" borderId="1" xfId="0" applyFont="1" applyBorder="1" applyAlignment="1">
      <alignment horizontal="center"/>
    </xf>
    <xf numFmtId="0" fontId="3" fillId="0" borderId="1" xfId="0" applyFont="1" applyFill="1" applyBorder="1" applyAlignment="1">
      <alignment horizontal="center" wrapText="1"/>
    </xf>
    <xf numFmtId="3" fontId="0" fillId="2" borderId="0" xfId="0" applyNumberFormat="1" applyFill="1"/>
    <xf numFmtId="0" fontId="16" fillId="0" borderId="0" xfId="0" applyFont="1"/>
    <xf numFmtId="0" fontId="17" fillId="0" borderId="0" xfId="1" applyFont="1" applyAlignment="1" applyProtection="1"/>
    <xf numFmtId="0" fontId="18" fillId="0" borderId="1" xfId="0" applyFont="1" applyBorder="1" applyAlignment="1">
      <alignment horizontal="right" wrapText="1"/>
    </xf>
    <xf numFmtId="0" fontId="18" fillId="0" borderId="1" xfId="0" applyFont="1" applyFill="1" applyBorder="1" applyAlignment="1">
      <alignment horizontal="center"/>
    </xf>
    <xf numFmtId="0" fontId="18" fillId="0" borderId="1" xfId="0" applyFont="1" applyBorder="1" applyAlignment="1">
      <alignment horizontal="center" wrapText="1"/>
    </xf>
    <xf numFmtId="0" fontId="20" fillId="0" borderId="0" xfId="0" applyFont="1"/>
    <xf numFmtId="0" fontId="23" fillId="0" borderId="0" xfId="0" applyFont="1"/>
    <xf numFmtId="168" fontId="0" fillId="0" borderId="0" xfId="0" applyNumberFormat="1"/>
    <xf numFmtId="4" fontId="0" fillId="2" borderId="0" xfId="0" applyNumberFormat="1" applyFill="1"/>
    <xf numFmtId="167" fontId="0" fillId="0" borderId="0" xfId="0" applyNumberFormat="1"/>
    <xf numFmtId="0" fontId="2" fillId="0" borderId="1" xfId="0"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9" fontId="0" fillId="3" borderId="0" xfId="0" applyNumberFormat="1" applyFill="1"/>
    <xf numFmtId="169" fontId="0" fillId="4" borderId="0" xfId="0" applyNumberFormat="1" applyFill="1"/>
    <xf numFmtId="167" fontId="0" fillId="4" borderId="0" xfId="0" applyNumberFormat="1" applyFill="1"/>
    <xf numFmtId="166" fontId="0" fillId="4" borderId="0" xfId="0" applyNumberFormat="1" applyFill="1"/>
    <xf numFmtId="3" fontId="0" fillId="4" borderId="0" xfId="0" applyNumberFormat="1" applyFill="1"/>
    <xf numFmtId="2" fontId="0" fillId="4" borderId="0" xfId="0" applyNumberFormat="1" applyFill="1"/>
    <xf numFmtId="0" fontId="0" fillId="4" borderId="0" xfId="0" applyFill="1" applyAlignment="1">
      <alignment horizontal="right"/>
    </xf>
    <xf numFmtId="1" fontId="3" fillId="4" borderId="0" xfId="0" quotePrefix="1" applyNumberFormat="1" applyFont="1" applyFill="1"/>
    <xf numFmtId="0" fontId="0" fillId="4" borderId="0" xfId="0" applyFill="1" applyAlignment="1">
      <alignment horizontal="center"/>
    </xf>
    <xf numFmtId="168" fontId="0" fillId="4" borderId="0" xfId="0" applyNumberFormat="1" applyFill="1"/>
    <xf numFmtId="0" fontId="0" fillId="4" borderId="0" xfId="0" applyFill="1"/>
    <xf numFmtId="165" fontId="0" fillId="4" borderId="0" xfId="0" applyNumberFormat="1" applyFill="1"/>
    <xf numFmtId="1" fontId="3" fillId="4" borderId="0" xfId="0" applyNumberFormat="1" applyFont="1" applyFill="1"/>
  </cellXfs>
  <cellStyles count="2">
    <cellStyle name="Hyperlink" xfId="1" builtinId="8"/>
    <cellStyle name="Normal" xfId="0" builtinId="0"/>
  </cellStyles>
  <dxfs count="0"/>
  <tableStyles count="0" defaultTableStyle="TableStyleMedium9" defaultPivotStyle="PivotStyleLight16"/>
  <colors>
    <mruColors>
      <color rgb="FFCCFF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32</xdr:row>
      <xdr:rowOff>0</xdr:rowOff>
    </xdr:from>
    <xdr:to>
      <xdr:col>11</xdr:col>
      <xdr:colOff>381000</xdr:colOff>
      <xdr:row>87</xdr:row>
      <xdr:rowOff>47625</xdr:rowOff>
    </xdr:to>
    <xdr:sp macro="" textlink="">
      <xdr:nvSpPr>
        <xdr:cNvPr id="2049" name="Text Box 1"/>
        <xdr:cNvSpPr txBox="1">
          <a:spLocks noChangeArrowheads="1"/>
        </xdr:cNvSpPr>
      </xdr:nvSpPr>
      <xdr:spPr bwMode="auto">
        <a:xfrm>
          <a:off x="200025" y="5895975"/>
          <a:ext cx="6724650" cy="895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From SEPHO, Appendix A.</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x- Age interval</a:t>
          </a:r>
          <a:r>
            <a:rPr lang="en-US" sz="1000" b="0" i="0" u="none" strike="noStrike" baseline="0">
              <a:solidFill>
                <a:srgbClr val="000000"/>
              </a:solidFill>
              <a:latin typeface="Arial Rounded MT Bold"/>
            </a:rPr>
            <a:t>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period of life between two ages stated in years. For example, 10-14 is the 5-year age interval between the 10th and 15th birthdays.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n- Interval width</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width in years of the age interval.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a- Fraction of last age interval of life</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Members of the hypothetical cohort who die during an age interval do not all do so at either the beginning or the end of the interval, but at various points through its length. The fraction of last age interval of life is the average fraction of that age interval that they survive before dying. This term is not shown in table 1.</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Pop- Population years at risk</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population years at risk for the age interval in the study population. For example, for the 10-14 age interval in table 1, the sum of the mid-year population estimates of English males aged 10-14 years for the years 1998, 1999 and 2000 has been used, as three years’ mortality data was analyzed to obtain the number of deaths.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D- Number of deaths in interval</a:t>
          </a:r>
          <a:r>
            <a:rPr lang="en-US" sz="1000" b="0" i="0" u="none" strike="noStrike" baseline="0">
              <a:solidFill>
                <a:srgbClr val="000000"/>
              </a:solidFill>
              <a:latin typeface="Arial Rounded MT Bold"/>
            </a:rPr>
            <a:t>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number of deaths observed in the age interval in the study population.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M- Annual death rate in interval</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average annual mortality rate for that age interval in the study population, based on the observed number of deaths. This is found by</a:t>
          </a:r>
        </a:p>
        <a:p>
          <a:pPr algn="l" rtl="0">
            <a:defRPr sz="1000"/>
          </a:pPr>
          <a:r>
            <a:rPr lang="en-US" sz="1000" b="0" i="0" u="none" strike="noStrike" baseline="0">
              <a:solidFill>
                <a:srgbClr val="000000"/>
              </a:solidFill>
              <a:latin typeface="Arial"/>
              <a:cs typeface="Arial"/>
            </a:rPr>
            <a:t>dividing the number of deaths in interval by the population years at risk.</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q- Probability of dying in interval</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proportion of the hypothetical cohort alive at the beginning of the age interval who will die during the age interval. For example, in table 1 the probability of dying in the first year of life is 0.00628, that is for every</a:t>
          </a:r>
        </a:p>
        <a:p>
          <a:pPr algn="l" rtl="0">
            <a:defRPr sz="1000"/>
          </a:pPr>
          <a:r>
            <a:rPr lang="en-US" sz="1000" b="0" i="0" u="none" strike="noStrike" baseline="0">
              <a:solidFill>
                <a:srgbClr val="000000"/>
              </a:solidFill>
              <a:latin typeface="Arial"/>
              <a:cs typeface="Arial"/>
            </a:rPr>
            <a:t>100,000 newborn babies 628 will die before their 1st birthday. This probability of death can be derived from the observed mortality rate (the annual death rate in interval), the interval width and the fraction of last age interval of life. Since the final age interval is open-ended the probability of dying in interval is by definition equal to 1.</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l- Number alive at start of interval</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number of the hypothetical cohort alive at the start of the age interval. The size of the cohort at birth is arbitrary and is usually set to 100,000. The number alive at the start of subsequent age intervals can be calculated by subtracting the number dying in interval from the number alive at start of interval for the previous age interval.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d- Number dying in interval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number of the hypothetical cohort dying in the age interval (that is, the expected number of deaths). It can be calculated by applying the probability of dying in interval to the number alive at start of interval. As the final age interval is openended all those alive at the start of the interval will die during it.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L- Number of years lived in interval</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number of person years lived during the age interval by the members of the cohort who are alive at the start of the interval. Those who survive the age interval each contribute to the whole interval width. Those who die during the interval each contribute on average a proportion of the interval width, determined by the fraction of last age interval of life.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T- Total number of years lived beyond start of interval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total number of person years still to be lived by members of the cohort who are alive at the start of the age interval. It is the sum of the number of years lived in interval for the current age interval and all the subsequent intervals.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99CCFF"/>
              </a:solidFill>
              <a:latin typeface="Arial Rounded MT Bold"/>
            </a:rPr>
            <a:t>e- Observed expectation of life at start of interval</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The average number of years that each of the members of the cohort alive at the start of the interval can expect to live. It is calculated by dividing the total number of years lived beyond start of interval by the number alive at start of interval. This is the Observed Expectation of Life or Life Expectancy. For example, in table 1 a newborn baby can expect to live for 75.4 years and one who reaches his 65th birthday can expect to live another 15.6 years. </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88" name="Text Box 1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89" name="Text Box 1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90" name="Text Box 1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91" name="Text Box 2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92" name="Text Box 2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93" name="Text Box 2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94" name="Text Box 2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95" name="Text Box 2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96" name="Text Box 2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97" name="Text Box 2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98" name="Text Box 2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399" name="Text Box 2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00" name="Text Box 2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01" name="Text Box 3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02" name="Text Box 3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03" name="Text Box 3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04" name="Text Box 3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05" name="Text Box 3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06" name="Text Box 3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07" name="Text Box 3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08" name="Text Box 3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09" name="Text Box 3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10" name="Text Box 3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11" name="Text Box 4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12" name="Text Box 4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13" name="Text Box 4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14" name="Text Box 4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15" name="Text Box 4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16" name="Text Box 4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17" name="Text Box 4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18" name="Text Box 4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19" name="Text Box 4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20" name="Text Box 4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21" name="Text Box 5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22" name="Text Box 5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23" name="Text Box 5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24" name="Text Box 5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25" name="Text Box 5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26" name="Text Box 5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27" name="Text Box 5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28" name="Text Box 5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29" name="Text Box 5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30" name="Text Box 5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31" name="Text Box 6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32" name="Text Box 6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33" name="Text Box 6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34" name="Text Box 6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35" name="Text Box 6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36" name="Text Box 6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37" name="Text Box 6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38" name="Text Box 6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39" name="Text Box 6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40" name="Text Box 6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41" name="Text Box 7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42" name="Text Box 7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43" name="Text Box 7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44" name="Text Box 7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45" name="Text Box 7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46" name="Text Box 7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47" name="Text Box 7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48" name="Text Box 7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49" name="Text Box 7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50" name="Text Box 7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51" name="Text Box 8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52" name="Text Box 8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53" name="Text Box 8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54" name="Text Box 8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55" name="Text Box 8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56" name="Text Box 8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57" name="Text Box 8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58" name="Text Box 8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59" name="Text Box 8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60" name="Text Box 8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61" name="Text Box 9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62" name="Text Box 9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63" name="Text Box 9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64" name="Text Box 9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65" name="Text Box 9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66" name="Text Box 9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67" name="Text Box 9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68" name="Text Box 9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69" name="Text Box 9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70" name="Text Box 9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71" name="Text Box 10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72" name="Text Box 10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73" name="Text Box 10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74" name="Text Box 10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75" name="Text Box 10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76" name="Text Box 10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77" name="Text Box 10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78" name="Text Box 10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79" name="Text Box 10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80" name="Text Box 10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81" name="Text Box 11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82" name="Text Box 11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83" name="Text Box 11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84" name="Text Box 11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85" name="Text Box 11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86" name="Text Box 11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87" name="Text Box 11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88" name="Text Box 11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89" name="Text Box 11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90" name="Text Box 11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91" name="Text Box 12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92" name="Text Box 12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93" name="Text Box 12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94" name="Text Box 12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95" name="Text Box 12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96" name="Text Box 12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97" name="Text Box 12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98" name="Text Box 12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499" name="Text Box 12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00" name="Text Box 12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01" name="Text Box 13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02" name="Text Box 13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03" name="Text Box 13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04" name="Text Box 13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05" name="Text Box 13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06" name="Text Box 13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07" name="Text Box 13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08" name="Text Box 13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09" name="Text Box 13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10" name="Text Box 13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11" name="Text Box 14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12" name="Text Box 14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13" name="Text Box 14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14" name="Text Box 14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15" name="Text Box 14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16" name="Text Box 14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17" name="Text Box 14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18" name="Text Box 14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19" name="Text Box 14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20" name="Text Box 14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21" name="Text Box 15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22" name="Text Box 15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23" name="Text Box 15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24" name="Text Box 15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25" name="Text Box 15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26" name="Text Box 15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27" name="Text Box 15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28" name="Text Box 15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29" name="Text Box 15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30" name="Text Box 15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31" name="Text Box 16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32" name="Text Box 16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33" name="Text Box 16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34" name="Text Box 16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35" name="Text Box 16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36" name="Text Box 16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37" name="Text Box 16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38" name="Text Box 16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39" name="Text Box 16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40" name="Text Box 16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41" name="Text Box 17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42" name="Text Box 17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43" name="Text Box 17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44" name="Text Box 17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45" name="Text Box 17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46" name="Text Box 17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47" name="Text Box 17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48" name="Text Box 17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49" name="Text Box 17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50" name="Text Box 17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51" name="Text Box 18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52" name="Text Box 18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53" name="Text Box 18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54" name="Text Box 18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55" name="Text Box 18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56" name="Text Box 18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57" name="Text Box 18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58" name="Text Box 18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59" name="Text Box 18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60" name="Text Box 18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61" name="Text Box 19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62" name="Text Box 19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63" name="Text Box 19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64" name="Text Box 19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65" name="Text Box 19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66" name="Text Box 19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67" name="Text Box 19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68" name="Text Box 19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69" name="Text Box 19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70" name="Text Box 19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71" name="Text Box 20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72" name="Text Box 20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73" name="Text Box 20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74" name="Text Box 20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75" name="Text Box 20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76" name="Text Box 20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77" name="Text Box 20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78" name="Text Box 20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79" name="Text Box 20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80" name="Text Box 20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81" name="Text Box 21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82" name="Text Box 21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83" name="Text Box 21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84" name="Text Box 21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85" name="Text Box 21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86" name="Text Box 21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87" name="Text Box 21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88" name="Text Box 21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89" name="Text Box 21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90" name="Text Box 21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91" name="Text Box 22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92" name="Text Box 22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93" name="Text Box 22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94" name="Text Box 22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95" name="Text Box 22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96" name="Text Box 22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97" name="Text Box 22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98" name="Text Box 22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599" name="Text Box 22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00" name="Text Box 22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01" name="Text Box 23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02" name="Text Box 23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03" name="Text Box 23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04" name="Text Box 23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05" name="Text Box 23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06" name="Text Box 23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07" name="Text Box 23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08" name="Text Box 23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09" name="Text Box 23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10" name="Text Box 23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11" name="Text Box 24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12" name="Text Box 24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13" name="Text Box 24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14" name="Text Box 24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15" name="Text Box 24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16" name="Text Box 24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17" name="Text Box 24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18" name="Text Box 24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19" name="Text Box 24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20" name="Text Box 24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21" name="Text Box 25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22" name="Text Box 25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23" name="Text Box 25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24" name="Text Box 25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25" name="Text Box 25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26" name="Text Box 25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27" name="Text Box 25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28" name="Text Box 25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29" name="Text Box 25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30" name="Text Box 25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31" name="Text Box 26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32" name="Text Box 26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33" name="Text Box 26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34" name="Text Box 26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35" name="Text Box 26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36" name="Text Box 26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37" name="Text Box 26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38" name="Text Box 26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39" name="Text Box 26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40" name="Text Box 26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41" name="Text Box 27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42" name="Text Box 27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43" name="Text Box 27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44" name="Text Box 27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45" name="Text Box 27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46" name="Text Box 27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47" name="Text Box 27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48" name="Text Box 27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49" name="Text Box 27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50" name="Text Box 27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51" name="Text Box 28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52" name="Text Box 28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53" name="Text Box 28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54" name="Text Box 28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55" name="Text Box 28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56" name="Text Box 28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57" name="Text Box 28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58" name="Text Box 28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59" name="Text Box 28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60" name="Text Box 28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61" name="Text Box 29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62" name="Text Box 29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63" name="Text Box 29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64" name="Text Box 29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65" name="Text Box 29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66" name="Text Box 29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67" name="Text Box 29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68" name="Text Box 29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69" name="Text Box 29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70" name="Text Box 29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71" name="Text Box 30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72" name="Text Box 30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73" name="Text Box 30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74" name="Text Box 30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75" name="Text Box 30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76" name="Text Box 30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77" name="Text Box 30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78" name="Text Box 30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79" name="Text Box 30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80" name="Text Box 30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81" name="Text Box 31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82" name="Text Box 31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83" name="Text Box 31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84" name="Text Box 31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85" name="Text Box 31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86" name="Text Box 31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87" name="Text Box 31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88" name="Text Box 31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89" name="Text Box 31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90" name="Text Box 31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91" name="Text Box 32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92" name="Text Box 32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93" name="Text Box 32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94" name="Text Box 32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95" name="Text Box 32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96" name="Text Box 32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97" name="Text Box 32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98" name="Text Box 32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699" name="Text Box 32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00" name="Text Box 32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01" name="Text Box 33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02" name="Text Box 33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03" name="Text Box 33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04" name="Text Box 33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05" name="Text Box 33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06" name="Text Box 33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07" name="Text Box 33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08" name="Text Box 33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09" name="Text Box 33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10" name="Text Box 33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11" name="Text Box 34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12" name="Text Box 34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13" name="Text Box 34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14" name="Text Box 34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15" name="Text Box 34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16" name="Text Box 34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17" name="Text Box 34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18" name="Text Box 34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19" name="Text Box 34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20" name="Text Box 34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21" name="Text Box 35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22" name="Text Box 35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23" name="Text Box 35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24" name="Text Box 35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25" name="Text Box 35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26" name="Text Box 35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27" name="Text Box 35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28" name="Text Box 35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29" name="Text Box 35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30" name="Text Box 35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31" name="Text Box 36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32" name="Text Box 36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33" name="Text Box 36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34" name="Text Box 36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35" name="Text Box 36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36" name="Text Box 36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37" name="Text Box 36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38" name="Text Box 36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39" name="Text Box 36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40" name="Text Box 36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41" name="Text Box 37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42" name="Text Box 37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43" name="Text Box 37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44" name="Text Box 37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45" name="Text Box 37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46" name="Text Box 37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47" name="Text Box 37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48" name="Text Box 37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49" name="Text Box 37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50" name="Text Box 37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51" name="Text Box 38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52" name="Text Box 38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53" name="Text Box 38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54" name="Text Box 38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55" name="Text Box 38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56" name="Text Box 38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57" name="Text Box 38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58" name="Text Box 38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59" name="Text Box 38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60" name="Text Box 38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61" name="Text Box 39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62" name="Text Box 39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63" name="Text Box 39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64" name="Text Box 39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65" name="Text Box 39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66" name="Text Box 39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67" name="Text Box 39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68" name="Text Box 39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69" name="Text Box 39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70" name="Text Box 39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71" name="Text Box 40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72" name="Text Box 40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73" name="Text Box 40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74" name="Text Box 40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75" name="Text Box 40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76" name="Text Box 40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77" name="Text Box 40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78" name="Text Box 40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79" name="Text Box 40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80" name="Text Box 40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81" name="Text Box 41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82" name="Text Box 41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83" name="Text Box 41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84" name="Text Box 41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85" name="Text Box 41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86" name="Text Box 41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87" name="Text Box 41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88" name="Text Box 41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89" name="Text Box 41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90" name="Text Box 41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91" name="Text Box 42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92" name="Text Box 42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93" name="Text Box 42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94" name="Text Box 42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95" name="Text Box 42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96" name="Text Box 42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97" name="Text Box 42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98" name="Text Box 42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799" name="Text Box 42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00" name="Text Box 42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01" name="Text Box 43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02" name="Text Box 43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03" name="Text Box 43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04" name="Text Box 43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05" name="Text Box 43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06" name="Text Box 43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07" name="Text Box 43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08" name="Text Box 43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09" name="Text Box 43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10" name="Text Box 43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11" name="Text Box 44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12" name="Text Box 44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13" name="Text Box 44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14" name="Text Box 44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15" name="Text Box 44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16" name="Text Box 44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17" name="Text Box 44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18" name="Text Box 44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19" name="Text Box 44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20" name="Text Box 44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21" name="Text Box 45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22" name="Text Box 45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23" name="Text Box 45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24" name="Text Box 45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25" name="Text Box 45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26" name="Text Box 45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27" name="Text Box 45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28" name="Text Box 45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29" name="Text Box 45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30" name="Text Box 45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31" name="Text Box 46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32" name="Text Box 46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33" name="Text Box 46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34" name="Text Box 46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35" name="Text Box 46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36" name="Text Box 46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37" name="Text Box 46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38" name="Text Box 46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39" name="Text Box 46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40" name="Text Box 46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41" name="Text Box 47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42" name="Text Box 47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43" name="Text Box 47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44" name="Text Box 47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45" name="Text Box 47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46" name="Text Box 47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47" name="Text Box 47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48" name="Text Box 47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49" name="Text Box 47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50" name="Text Box 47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51" name="Text Box 48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52" name="Text Box 48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53" name="Text Box 48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54" name="Text Box 48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55" name="Text Box 48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56" name="Text Box 48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57" name="Text Box 48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58" name="Text Box 48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59" name="Text Box 48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60" name="Text Box 48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61" name="Text Box 49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62" name="Text Box 49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63" name="Text Box 49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64" name="Text Box 49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65" name="Text Box 49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66" name="Text Box 49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67" name="Text Box 49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68" name="Text Box 49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69" name="Text Box 49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70" name="Text Box 49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71" name="Text Box 50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72" name="Text Box 50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73" name="Text Box 50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74" name="Text Box 50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75" name="Text Box 50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76" name="Text Box 50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77" name="Text Box 50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78" name="Text Box 50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79" name="Text Box 50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80" name="Text Box 50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81" name="Text Box 51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82" name="Text Box 51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83" name="Text Box 51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84" name="Text Box 51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85" name="Text Box 51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86" name="Text Box 51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87" name="Text Box 51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88" name="Text Box 51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89" name="Text Box 51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90" name="Text Box 51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91" name="Text Box 52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92" name="Text Box 52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93" name="Text Box 52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94" name="Text Box 52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95" name="Text Box 52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96" name="Text Box 52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97" name="Text Box 52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98" name="Text Box 52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899" name="Text Box 52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00" name="Text Box 52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01" name="Text Box 53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02" name="Text Box 53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03" name="Text Box 53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04" name="Text Box 53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05" name="Text Box 53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06" name="Text Box 53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07" name="Text Box 53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08" name="Text Box 53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09" name="Text Box 53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10" name="Text Box 53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11" name="Text Box 54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12" name="Text Box 54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13" name="Text Box 54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14" name="Text Box 54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15" name="Text Box 54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16" name="Text Box 54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17" name="Text Box 54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18" name="Text Box 54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19" name="Text Box 54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20" name="Text Box 54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21" name="Text Box 55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22" name="Text Box 55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23" name="Text Box 55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24" name="Text Box 55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25" name="Text Box 55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26" name="Text Box 55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27" name="Text Box 55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28" name="Text Box 55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29" name="Text Box 55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30" name="Text Box 55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31" name="Text Box 56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32" name="Text Box 56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33" name="Text Box 56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34" name="Text Box 56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35" name="Text Box 56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36" name="Text Box 56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37" name="Text Box 56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38" name="Text Box 56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39" name="Text Box 56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40" name="Text Box 56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41" name="Text Box 57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42" name="Text Box 57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43" name="Text Box 57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44" name="Text Box 57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45" name="Text Box 57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46" name="Text Box 57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47" name="Text Box 57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48" name="Text Box 57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49" name="Text Box 57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50" name="Text Box 57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51" name="Text Box 58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52" name="Text Box 58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53" name="Text Box 58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54" name="Text Box 58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55" name="Text Box 58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56" name="Text Box 58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57" name="Text Box 58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58" name="Text Box 58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59" name="Text Box 58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60" name="Text Box 58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61" name="Text Box 59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62" name="Text Box 59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63" name="Text Box 59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64" name="Text Box 59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65" name="Text Box 59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66" name="Text Box 59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67" name="Text Box 59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68" name="Text Box 59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69" name="Text Box 59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70" name="Text Box 59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71" name="Text Box 60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72" name="Text Box 60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73" name="Text Box 60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74" name="Text Box 60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75" name="Text Box 60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76" name="Text Box 60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77" name="Text Box 60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78" name="Text Box 60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79" name="Text Box 60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80" name="Text Box 60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81" name="Text Box 61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82" name="Text Box 61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83" name="Text Box 61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84" name="Text Box 61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85" name="Text Box 61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86" name="Text Box 61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87" name="Text Box 61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88" name="Text Box 61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89" name="Text Box 61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90" name="Text Box 61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91" name="Text Box 62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92" name="Text Box 62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93" name="Text Box 62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94" name="Text Box 62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95" name="Text Box 62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96" name="Text Box 62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97" name="Text Box 62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98" name="Text Box 62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8999" name="Text Box 62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00" name="Text Box 62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01" name="Text Box 63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02" name="Text Box 63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03" name="Text Box 63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04" name="Text Box 63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05" name="Text Box 63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06" name="Text Box 63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07" name="Text Box 63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08" name="Text Box 63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09" name="Text Box 63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10" name="Text Box 63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11" name="Text Box 64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12" name="Text Box 64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13" name="Text Box 64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14" name="Text Box 64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15" name="Text Box 64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16" name="Text Box 64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17" name="Text Box 64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18" name="Text Box 64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19" name="Text Box 64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20" name="Text Box 64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21" name="Text Box 65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22" name="Text Box 65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23" name="Text Box 65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24" name="Text Box 65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25" name="Text Box 65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26" name="Text Box 65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27" name="Text Box 65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28" name="Text Box 65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29" name="Text Box 65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30" name="Text Box 65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31" name="Text Box 66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32" name="Text Box 66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33" name="Text Box 66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34" name="Text Box 66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35" name="Text Box 66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36" name="Text Box 66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37" name="Text Box 66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38" name="Text Box 66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39" name="Text Box 66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40" name="Text Box 66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41" name="Text Box 67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42" name="Text Box 67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43" name="Text Box 67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44" name="Text Box 67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45" name="Text Box 67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46" name="Text Box 67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47" name="Text Box 67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48" name="Text Box 67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49" name="Text Box 67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50" name="Text Box 67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51" name="Text Box 68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52" name="Text Box 68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53" name="Text Box 68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54" name="Text Box 68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55" name="Text Box 68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56" name="Text Box 68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57" name="Text Box 68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58" name="Text Box 68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59" name="Text Box 68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60" name="Text Box 68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61" name="Text Box 69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62" name="Text Box 69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63" name="Text Box 69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64" name="Text Box 69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65" name="Text Box 69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66" name="Text Box 69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67" name="Text Box 69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68" name="Text Box 69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69" name="Text Box 69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70" name="Text Box 69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71" name="Text Box 70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72" name="Text Box 70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73" name="Text Box 70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74" name="Text Box 70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75" name="Text Box 70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76" name="Text Box 70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77" name="Text Box 70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78" name="Text Box 70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79" name="Text Box 70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80" name="Text Box 70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81" name="Text Box 71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82" name="Text Box 71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83" name="Text Box 71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84" name="Text Box 71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85" name="Text Box 71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86" name="Text Box 71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87" name="Text Box 71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88" name="Text Box 71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89" name="Text Box 71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90" name="Text Box 71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91" name="Text Box 72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92" name="Text Box 72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93" name="Text Box 72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94" name="Text Box 72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95" name="Text Box 72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96" name="Text Box 72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97" name="Text Box 72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98" name="Text Box 72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099" name="Text Box 72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00" name="Text Box 72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01" name="Text Box 73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02" name="Text Box 73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03" name="Text Box 73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04" name="Text Box 73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05" name="Text Box 73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06" name="Text Box 73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07" name="Text Box 73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08" name="Text Box 73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09" name="Text Box 73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10" name="Text Box 73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11" name="Text Box 74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12" name="Text Box 74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13" name="Text Box 74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14" name="Text Box 743"/>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15" name="Text Box 744"/>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16" name="Text Box 745"/>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17" name="Text Box 746"/>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18" name="Text Box 747"/>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19" name="Text Box 748"/>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20" name="Text Box 749"/>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21" name="Text Box 750"/>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22" name="Text Box 751"/>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5</xdr:col>
      <xdr:colOff>219075</xdr:colOff>
      <xdr:row>7</xdr:row>
      <xdr:rowOff>0</xdr:rowOff>
    </xdr:from>
    <xdr:to>
      <xdr:col>5</xdr:col>
      <xdr:colOff>295275</xdr:colOff>
      <xdr:row>7</xdr:row>
      <xdr:rowOff>200025</xdr:rowOff>
    </xdr:to>
    <xdr:sp macro="" textlink="">
      <xdr:nvSpPr>
        <xdr:cNvPr id="9123" name="Text Box 752"/>
        <xdr:cNvSpPr txBox="1">
          <a:spLocks noChangeArrowheads="1"/>
        </xdr:cNvSpPr>
      </xdr:nvSpPr>
      <xdr:spPr bwMode="auto">
        <a:xfrm>
          <a:off x="2876550" y="809625"/>
          <a:ext cx="76200" cy="200025"/>
        </a:xfrm>
        <a:prstGeom prst="rect">
          <a:avLst/>
        </a:prstGeom>
        <a:noFill/>
        <a:ln w="9525">
          <a:noFill/>
          <a:miter lim="800000"/>
          <a:headEnd/>
          <a:tailEnd/>
        </a:ln>
      </xdr:spPr>
    </xdr:sp>
    <xdr:clientData/>
  </xdr:twoCellAnchor>
  <xdr:twoCellAnchor editAs="oneCell">
    <xdr:from>
      <xdr:col>11</xdr:col>
      <xdr:colOff>628650</xdr:colOff>
      <xdr:row>32</xdr:row>
      <xdr:rowOff>0</xdr:rowOff>
    </xdr:from>
    <xdr:to>
      <xdr:col>16</xdr:col>
      <xdr:colOff>219075</xdr:colOff>
      <xdr:row>80</xdr:row>
      <xdr:rowOff>142875</xdr:rowOff>
    </xdr:to>
    <xdr:pic>
      <xdr:nvPicPr>
        <xdr:cNvPr id="2815" name="Picture 767"/>
        <xdr:cNvPicPr>
          <a:picLocks noChangeAspect="1" noChangeArrowheads="1"/>
        </xdr:cNvPicPr>
      </xdr:nvPicPr>
      <xdr:blipFill>
        <a:blip xmlns:r="http://schemas.openxmlformats.org/officeDocument/2006/relationships" r:embed="rId1" cstate="print"/>
        <a:srcRect/>
        <a:stretch>
          <a:fillRect/>
        </a:stretch>
      </xdr:blipFill>
      <xdr:spPr bwMode="auto">
        <a:xfrm>
          <a:off x="7172325" y="5895975"/>
          <a:ext cx="3505200" cy="791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pho.org.uk/Download/Public/9847/1/Life%20Expectancy%20Nov%2005.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enableFormatConditionsCalculation="0">
    <tabColor indexed="13"/>
  </sheetPr>
  <dimension ref="A1:V30"/>
  <sheetViews>
    <sheetView tabSelected="1" zoomScale="80" zoomScaleNormal="80" workbookViewId="0">
      <selection activeCell="R35" sqref="R35"/>
    </sheetView>
  </sheetViews>
  <sheetFormatPr defaultRowHeight="12.75"/>
  <cols>
    <col min="1" max="1" width="9.5703125" customWidth="1"/>
    <col min="2" max="2" width="4.28515625" customWidth="1"/>
    <col min="3" max="3" width="8" customWidth="1"/>
    <col min="4" max="4" width="8.28515625" customWidth="1"/>
    <col min="5" max="5" width="11.7109375" customWidth="1"/>
    <col min="6" max="6" width="9.7109375" customWidth="1"/>
    <col min="7" max="7" width="11.5703125" customWidth="1"/>
    <col min="8" max="13" width="9.7109375" customWidth="1"/>
    <col min="14" max="14" width="10.85546875" customWidth="1"/>
    <col min="15" max="15" width="14.42578125" customWidth="1"/>
    <col min="16" max="17" width="14" customWidth="1"/>
    <col min="20" max="22" width="7.42578125" customWidth="1"/>
  </cols>
  <sheetData>
    <row r="1" spans="1:22" ht="15.75">
      <c r="A1" s="28" t="s">
        <v>44</v>
      </c>
    </row>
    <row r="2" spans="1:22" s="19" customFormat="1" ht="15.75">
      <c r="A2" s="27" t="s">
        <v>35</v>
      </c>
      <c r="B2" s="15"/>
      <c r="C2" s="15"/>
      <c r="D2" s="16"/>
      <c r="E2" s="15"/>
      <c r="F2" s="15"/>
      <c r="G2" s="16"/>
      <c r="H2" s="17"/>
      <c r="I2" s="18"/>
      <c r="J2" s="16"/>
      <c r="K2" s="16"/>
      <c r="L2" s="16"/>
      <c r="M2" s="16"/>
      <c r="N2" s="16"/>
      <c r="O2" s="18"/>
      <c r="P2" s="16"/>
      <c r="Q2" s="16"/>
      <c r="R2" s="16"/>
      <c r="S2" s="16"/>
      <c r="T2" s="16"/>
    </row>
    <row r="3" spans="1:22">
      <c r="A3" s="32" t="s">
        <v>57</v>
      </c>
    </row>
    <row r="5" spans="1:22">
      <c r="A5" s="5" t="s">
        <v>65</v>
      </c>
      <c r="B5" s="5"/>
    </row>
    <row r="6" spans="1:22">
      <c r="A6" s="5" t="s">
        <v>2</v>
      </c>
      <c r="B6" s="5"/>
    </row>
    <row r="7" spans="1:22">
      <c r="J7" s="38" t="s">
        <v>45</v>
      </c>
      <c r="K7" s="39"/>
      <c r="L7" s="39"/>
      <c r="M7" s="40"/>
      <c r="O7" s="33" t="s">
        <v>58</v>
      </c>
      <c r="P7" s="33" t="s">
        <v>59</v>
      </c>
      <c r="Q7" s="33" t="s">
        <v>60</v>
      </c>
      <c r="R7" s="33" t="s">
        <v>61</v>
      </c>
      <c r="S7" s="33" t="s">
        <v>62</v>
      </c>
    </row>
    <row r="8" spans="1:22" ht="89.25">
      <c r="A8" s="9" t="s">
        <v>21</v>
      </c>
      <c r="B8" s="9"/>
      <c r="C8" s="9" t="s">
        <v>22</v>
      </c>
      <c r="D8" s="9" t="s">
        <v>32</v>
      </c>
      <c r="E8" s="9" t="s">
        <v>23</v>
      </c>
      <c r="F8" s="9" t="s">
        <v>24</v>
      </c>
      <c r="G8" s="9" t="s">
        <v>31</v>
      </c>
      <c r="H8" s="9" t="s">
        <v>25</v>
      </c>
      <c r="I8" s="9" t="s">
        <v>37</v>
      </c>
      <c r="J8" s="10" t="s">
        <v>26</v>
      </c>
      <c r="K8" s="11" t="s">
        <v>27</v>
      </c>
      <c r="L8" s="11" t="s">
        <v>28</v>
      </c>
      <c r="M8" s="12" t="s">
        <v>29</v>
      </c>
      <c r="N8" s="9" t="s">
        <v>30</v>
      </c>
      <c r="O8" s="14" t="s">
        <v>40</v>
      </c>
    </row>
    <row r="10" spans="1:22" ht="42">
      <c r="A10" s="24" t="s">
        <v>3</v>
      </c>
      <c r="B10" s="24" t="s">
        <v>33</v>
      </c>
      <c r="C10" s="29" t="s">
        <v>18</v>
      </c>
      <c r="D10" s="30" t="s">
        <v>46</v>
      </c>
      <c r="E10" s="31" t="s">
        <v>47</v>
      </c>
      <c r="F10" s="31" t="s">
        <v>48</v>
      </c>
      <c r="G10" s="30" t="s">
        <v>49</v>
      </c>
      <c r="H10" s="30" t="s">
        <v>50</v>
      </c>
      <c r="I10" s="30" t="s">
        <v>51</v>
      </c>
      <c r="J10" s="30" t="s">
        <v>52</v>
      </c>
      <c r="K10" s="30" t="s">
        <v>53</v>
      </c>
      <c r="L10" s="30" t="s">
        <v>54</v>
      </c>
      <c r="M10" s="30" t="s">
        <v>55</v>
      </c>
      <c r="N10" s="30" t="s">
        <v>56</v>
      </c>
      <c r="O10" s="25" t="s">
        <v>36</v>
      </c>
      <c r="P10" s="37" t="s">
        <v>63</v>
      </c>
      <c r="Q10" s="37" t="s">
        <v>64</v>
      </c>
      <c r="R10" s="20" t="s">
        <v>41</v>
      </c>
      <c r="S10" s="20" t="s">
        <v>42</v>
      </c>
      <c r="T10" s="2" t="s">
        <v>43</v>
      </c>
      <c r="U10" s="2" t="s">
        <v>38</v>
      </c>
      <c r="V10" s="2" t="s">
        <v>39</v>
      </c>
    </row>
    <row r="12" spans="1:22">
      <c r="A12" s="47">
        <v>0</v>
      </c>
      <c r="B12" s="53">
        <v>0</v>
      </c>
      <c r="C12" s="49">
        <v>1</v>
      </c>
      <c r="D12" s="49">
        <v>0.1</v>
      </c>
      <c r="E12" s="35">
        <v>27717.47</v>
      </c>
      <c r="F12" s="26">
        <v>143</v>
      </c>
      <c r="G12" s="43">
        <f>F12/E12</f>
        <v>5.1592010381899932E-3</v>
      </c>
      <c r="H12" s="44">
        <f>(C12*G12)/(1+(1-D12)*C12*G12)</f>
        <v>5.1353561369480967E-3</v>
      </c>
      <c r="I12" s="44">
        <f>1-H12</f>
        <v>0.99486464386305196</v>
      </c>
      <c r="J12" s="45">
        <v>100000</v>
      </c>
      <c r="K12" s="46">
        <f>H12*J12</f>
        <v>513.53561369480963</v>
      </c>
      <c r="L12" s="45">
        <f>(J13*C12)+(K12*C12*D12)</f>
        <v>99537.817947674674</v>
      </c>
      <c r="M12" s="45">
        <f>SUM(L12:L30)</f>
        <v>7872093.5040633418</v>
      </c>
      <c r="N12" s="42">
        <f>M12/J12</f>
        <v>78.720935040633421</v>
      </c>
      <c r="O12" s="50">
        <f>(H12^2*(1-H12))/F12</f>
        <v>1.8347170380324497E-7</v>
      </c>
      <c r="P12" s="46">
        <f>(J12^2)*(((1-D12)*C12+N13))*O12</f>
        <v>144991.75335549357</v>
      </c>
      <c r="Q12" s="46">
        <f>Q13+P12</f>
        <v>4418781.4228758365</v>
      </c>
      <c r="R12" s="51">
        <f>Q12/(J12^2)</f>
        <v>4.4187814228758367E-4</v>
      </c>
      <c r="S12" s="51">
        <f>SQRT(R12)</f>
        <v>2.1020897751703748E-2</v>
      </c>
      <c r="T12" s="52">
        <f>1.96*S12</f>
        <v>4.1200959593339345E-2</v>
      </c>
      <c r="U12" s="42">
        <f>N12-T12</f>
        <v>78.679734081040081</v>
      </c>
      <c r="V12" s="42">
        <f>N12+T12</f>
        <v>78.762136000226761</v>
      </c>
    </row>
    <row r="13" spans="1:22">
      <c r="A13" s="8" t="s">
        <v>0</v>
      </c>
      <c r="B13" s="21" t="s">
        <v>34</v>
      </c>
      <c r="C13" s="1">
        <v>4</v>
      </c>
      <c r="D13" s="1">
        <v>0.5</v>
      </c>
      <c r="E13" s="35">
        <v>115006.24</v>
      </c>
      <c r="F13" s="26">
        <v>51</v>
      </c>
      <c r="G13" s="36">
        <f t="shared" ref="G13:G30" si="0">F13/E13</f>
        <v>4.434541986591336E-4</v>
      </c>
      <c r="H13" s="13">
        <f t="shared" ref="H13:H29" si="1">(C13*G13)/(1+(1-D13)*C13*G13)</f>
        <v>1.7722449756854941E-3</v>
      </c>
      <c r="I13" s="13">
        <f t="shared" ref="I13:I30" si="2">1-H13</f>
        <v>0.99822775502431449</v>
      </c>
      <c r="J13" s="6">
        <f>J12*(1-H12)</f>
        <v>99486.46438630519</v>
      </c>
      <c r="K13" s="4">
        <f t="shared" ref="K13:K29" si="3">H13*J13</f>
        <v>176.31438665734322</v>
      </c>
      <c r="L13" s="6">
        <f t="shared" ref="L13:L29" si="4">(J14*C13)+(K13*C13*D13)</f>
        <v>397593.22877190606</v>
      </c>
      <c r="M13" s="6">
        <f>SUM(L13:L30)</f>
        <v>7772555.6861156672</v>
      </c>
      <c r="N13" s="41">
        <f t="shared" ref="N13:N30" si="5">M13/J13</f>
        <v>78.126765626476498</v>
      </c>
      <c r="O13" s="34">
        <f t="shared" ref="O13:O30" si="6">(H13^2*(1-H13))/F13</f>
        <v>6.1476194004239893E-8</v>
      </c>
      <c r="P13" s="4">
        <f t="shared" ref="P13:P29" si="7">(J13^2)*(((1-D13)*C13+N14))*O13</f>
        <v>46402.641501931445</v>
      </c>
      <c r="Q13" s="4">
        <f t="shared" ref="Q13:Q30" si="8">Q14+P13</f>
        <v>4273789.6695203427</v>
      </c>
      <c r="R13">
        <f t="shared" ref="R13:R30" si="9">Q13/(J13^2)</f>
        <v>4.3180249873082206E-4</v>
      </c>
      <c r="S13">
        <f t="shared" ref="S13:S30" si="10">SQRT(R13)</f>
        <v>2.0779858005550038E-2</v>
      </c>
      <c r="T13" s="23">
        <f t="shared" ref="T13:T30" si="11">1.96*S13</f>
        <v>4.0728521690878074E-2</v>
      </c>
      <c r="U13" s="41">
        <f t="shared" ref="U13:U30" si="12">N13-T13</f>
        <v>78.086037104785618</v>
      </c>
      <c r="V13" s="41">
        <f t="shared" ref="V13:V30" si="13">N13+T13</f>
        <v>78.167494148167378</v>
      </c>
    </row>
    <row r="14" spans="1:22">
      <c r="A14" s="8" t="s">
        <v>19</v>
      </c>
      <c r="B14" s="22">
        <v>5</v>
      </c>
      <c r="C14" s="1">
        <v>5</v>
      </c>
      <c r="D14" s="1">
        <v>0.5</v>
      </c>
      <c r="E14" s="35">
        <v>140831.73000000001</v>
      </c>
      <c r="F14" s="3">
        <v>22</v>
      </c>
      <c r="G14" s="36">
        <f t="shared" si="0"/>
        <v>1.5621479619685137E-4</v>
      </c>
      <c r="H14" s="13">
        <f t="shared" si="1"/>
        <v>7.8076906178459811E-4</v>
      </c>
      <c r="I14" s="13">
        <f t="shared" si="2"/>
        <v>0.99921923093821541</v>
      </c>
      <c r="J14" s="6">
        <f>J13*(1-H13)</f>
        <v>99310.149999647838</v>
      </c>
      <c r="K14" s="4">
        <f t="shared" si="3"/>
        <v>77.538292640912744</v>
      </c>
      <c r="L14" s="6">
        <f t="shared" si="4"/>
        <v>496356.90426663694</v>
      </c>
      <c r="M14" s="6">
        <f>SUM(L14:L30)</f>
        <v>7374962.4573437609</v>
      </c>
      <c r="N14" s="41">
        <f t="shared" si="5"/>
        <v>74.26192043179789</v>
      </c>
      <c r="O14" s="34">
        <f t="shared" si="6"/>
        <v>2.7687471398362288E-8</v>
      </c>
      <c r="P14" s="4">
        <f t="shared" si="7"/>
        <v>19611.185118394445</v>
      </c>
      <c r="Q14" s="4">
        <f t="shared" si="8"/>
        <v>4227387.0280184112</v>
      </c>
      <c r="R14">
        <f t="shared" si="9"/>
        <v>4.2863214216573228E-4</v>
      </c>
      <c r="S14">
        <f t="shared" si="10"/>
        <v>2.0703433100955317E-2</v>
      </c>
      <c r="T14" s="23">
        <f t="shared" si="11"/>
        <v>4.0578728877872422E-2</v>
      </c>
      <c r="U14" s="41">
        <f t="shared" si="12"/>
        <v>74.221341702920014</v>
      </c>
      <c r="V14" s="41">
        <f t="shared" si="13"/>
        <v>74.302499160675765</v>
      </c>
    </row>
    <row r="15" spans="1:22">
      <c r="A15" s="8" t="s">
        <v>20</v>
      </c>
      <c r="B15" s="22">
        <v>10</v>
      </c>
      <c r="C15" s="1">
        <v>5</v>
      </c>
      <c r="D15" s="1">
        <v>0.5</v>
      </c>
      <c r="E15" s="35">
        <v>140068.99</v>
      </c>
      <c r="F15" s="3">
        <v>23</v>
      </c>
      <c r="G15" s="36">
        <f t="shared" si="0"/>
        <v>1.6420479650777807E-4</v>
      </c>
      <c r="H15" s="13">
        <f t="shared" si="1"/>
        <v>8.2068708065120312E-4</v>
      </c>
      <c r="I15" s="13">
        <f t="shared" si="2"/>
        <v>0.99917931291934881</v>
      </c>
      <c r="J15" s="6">
        <f t="shared" ref="J15:J30" si="14">J14*(1-H14)</f>
        <v>99232.61170700693</v>
      </c>
      <c r="K15" s="4">
        <f t="shared" si="3"/>
        <v>81.438922407217916</v>
      </c>
      <c r="L15" s="6">
        <f t="shared" si="4"/>
        <v>495959.4612290166</v>
      </c>
      <c r="M15" s="6">
        <f>SUM(L15:L30)</f>
        <v>6878605.5530771231</v>
      </c>
      <c r="N15" s="41">
        <f t="shared" si="5"/>
        <v>69.317993699357771</v>
      </c>
      <c r="O15" s="34">
        <f t="shared" si="6"/>
        <v>2.925976213943757E-8</v>
      </c>
      <c r="P15" s="4">
        <f t="shared" si="7"/>
        <v>19267.689196176434</v>
      </c>
      <c r="Q15" s="4">
        <f t="shared" si="8"/>
        <v>4207775.8429000163</v>
      </c>
      <c r="R15">
        <f t="shared" si="9"/>
        <v>4.2731068495572666E-4</v>
      </c>
      <c r="S15">
        <f t="shared" si="10"/>
        <v>2.0671494502230037E-2</v>
      </c>
      <c r="T15" s="23">
        <f t="shared" si="11"/>
        <v>4.0516129224370874E-2</v>
      </c>
      <c r="U15" s="41">
        <f t="shared" si="12"/>
        <v>69.277477570133399</v>
      </c>
      <c r="V15" s="41">
        <f t="shared" si="13"/>
        <v>69.358509828582143</v>
      </c>
    </row>
    <row r="16" spans="1:22">
      <c r="A16" s="7" t="s">
        <v>4</v>
      </c>
      <c r="B16" s="15">
        <v>15</v>
      </c>
      <c r="C16" s="1">
        <v>5</v>
      </c>
      <c r="D16" s="1">
        <v>0.5</v>
      </c>
      <c r="E16" s="35">
        <v>147705.35999999999</v>
      </c>
      <c r="F16" s="26">
        <v>87</v>
      </c>
      <c r="G16" s="36">
        <f t="shared" si="0"/>
        <v>5.8901044620181698E-4</v>
      </c>
      <c r="H16" s="13">
        <f t="shared" si="1"/>
        <v>2.9407219411523005E-3</v>
      </c>
      <c r="I16" s="13">
        <f t="shared" si="2"/>
        <v>0.99705927805884775</v>
      </c>
      <c r="J16" s="6">
        <f t="shared" si="14"/>
        <v>99151.172784599708</v>
      </c>
      <c r="K16" s="4">
        <f t="shared" si="3"/>
        <v>291.57602929865521</v>
      </c>
      <c r="L16" s="6">
        <f t="shared" si="4"/>
        <v>495026.92384975194</v>
      </c>
      <c r="M16" s="6">
        <f>SUM(L16:L30)</f>
        <v>6382646.0918481071</v>
      </c>
      <c r="N16" s="41">
        <f t="shared" si="5"/>
        <v>64.372875404248049</v>
      </c>
      <c r="O16" s="34">
        <f t="shared" si="6"/>
        <v>9.9108214092707715E-8</v>
      </c>
      <c r="P16" s="4">
        <f t="shared" si="7"/>
        <v>60462.302470610521</v>
      </c>
      <c r="Q16" s="4">
        <f t="shared" si="8"/>
        <v>4188508.1537038395</v>
      </c>
      <c r="R16">
        <f t="shared" si="9"/>
        <v>4.2605302599769783E-4</v>
      </c>
      <c r="S16">
        <f t="shared" si="10"/>
        <v>2.0641051959570708E-2</v>
      </c>
      <c r="T16" s="23">
        <f t="shared" si="11"/>
        <v>4.0456461840758587E-2</v>
      </c>
      <c r="U16" s="41">
        <f t="shared" si="12"/>
        <v>64.332418942407287</v>
      </c>
      <c r="V16" s="41">
        <f t="shared" si="13"/>
        <v>64.413331866088811</v>
      </c>
    </row>
    <row r="17" spans="1:22">
      <c r="A17" s="7" t="s">
        <v>5</v>
      </c>
      <c r="B17" s="22">
        <v>20</v>
      </c>
      <c r="C17" s="1">
        <v>5</v>
      </c>
      <c r="D17" s="1">
        <v>0.5</v>
      </c>
      <c r="E17" s="35">
        <v>141761.4</v>
      </c>
      <c r="F17" s="26">
        <v>181</v>
      </c>
      <c r="G17" s="36">
        <f t="shared" si="0"/>
        <v>1.276793259660246E-3</v>
      </c>
      <c r="H17" s="13">
        <f t="shared" si="1"/>
        <v>6.3636536231690428E-3</v>
      </c>
      <c r="I17" s="13">
        <f t="shared" si="2"/>
        <v>0.99363634637683096</v>
      </c>
      <c r="J17" s="6">
        <f t="shared" si="14"/>
        <v>98859.596755301056</v>
      </c>
      <c r="K17" s="4">
        <f t="shared" si="3"/>
        <v>629.10823107690214</v>
      </c>
      <c r="L17" s="6">
        <f>(J18*C17)+(K17*C17*D17)</f>
        <v>492725.21319881303</v>
      </c>
      <c r="M17" s="6">
        <f>SUM(L17:L30)</f>
        <v>5887619.1679983558</v>
      </c>
      <c r="N17" s="41">
        <f t="shared" si="5"/>
        <v>59.555362971705115</v>
      </c>
      <c r="O17" s="34">
        <f t="shared" si="6"/>
        <v>2.2231151581291877E-7</v>
      </c>
      <c r="P17" s="4">
        <f t="shared" si="7"/>
        <v>124758.06566498244</v>
      </c>
      <c r="Q17" s="4">
        <f t="shared" si="8"/>
        <v>4128045.851233229</v>
      </c>
      <c r="R17">
        <f t="shared" si="9"/>
        <v>4.2238340136422638E-4</v>
      </c>
      <c r="S17">
        <f t="shared" si="10"/>
        <v>2.0551968308758807E-2</v>
      </c>
      <c r="T17" s="23">
        <f t="shared" si="11"/>
        <v>4.0281857885167263E-2</v>
      </c>
      <c r="U17" s="41">
        <f t="shared" si="12"/>
        <v>59.515081113819946</v>
      </c>
      <c r="V17" s="41">
        <f t="shared" si="13"/>
        <v>59.595644829590285</v>
      </c>
    </row>
    <row r="18" spans="1:22">
      <c r="A18" s="7" t="s">
        <v>6</v>
      </c>
      <c r="B18" s="22">
        <v>25</v>
      </c>
      <c r="C18" s="1">
        <v>5</v>
      </c>
      <c r="D18" s="1">
        <v>0.5</v>
      </c>
      <c r="E18" s="35">
        <v>140148.47</v>
      </c>
      <c r="F18" s="26">
        <v>201</v>
      </c>
      <c r="G18" s="36">
        <f t="shared" si="0"/>
        <v>1.4341933236945077E-3</v>
      </c>
      <c r="H18" s="13">
        <f t="shared" si="1"/>
        <v>7.1453470957221253E-3</v>
      </c>
      <c r="I18" s="13">
        <f t="shared" si="2"/>
        <v>0.99285465290427788</v>
      </c>
      <c r="J18" s="6">
        <f t="shared" si="14"/>
        <v>98230.488524224158</v>
      </c>
      <c r="K18" s="4">
        <f t="shared" si="3"/>
        <v>701.8909358879306</v>
      </c>
      <c r="L18" s="6">
        <f t="shared" si="4"/>
        <v>489397.71528140095</v>
      </c>
      <c r="M18" s="6">
        <f>SUM(L18:L30)</f>
        <v>5394893.9547995422</v>
      </c>
      <c r="N18" s="41">
        <f t="shared" si="5"/>
        <v>54.920768855477419</v>
      </c>
      <c r="O18" s="34">
        <f t="shared" si="6"/>
        <v>2.5219488747940305E-7</v>
      </c>
      <c r="P18" s="4">
        <f t="shared" si="7"/>
        <v>128483.27470272327</v>
      </c>
      <c r="Q18" s="4">
        <f t="shared" si="8"/>
        <v>4003287.7855682466</v>
      </c>
      <c r="R18">
        <f t="shared" si="9"/>
        <v>4.1488162806943693E-4</v>
      </c>
      <c r="S18">
        <f t="shared" si="10"/>
        <v>2.0368643255490457E-2</v>
      </c>
      <c r="T18" s="23">
        <f t="shared" si="11"/>
        <v>3.9922540780761295E-2</v>
      </c>
      <c r="U18" s="41">
        <f t="shared" si="12"/>
        <v>54.880846314696655</v>
      </c>
      <c r="V18" s="41">
        <f t="shared" si="13"/>
        <v>54.960691396258184</v>
      </c>
    </row>
    <row r="19" spans="1:22">
      <c r="A19" s="7" t="s">
        <v>7</v>
      </c>
      <c r="B19" s="15">
        <v>30</v>
      </c>
      <c r="C19" s="1">
        <v>5</v>
      </c>
      <c r="D19" s="1">
        <v>0.5</v>
      </c>
      <c r="E19" s="35">
        <v>129053.72</v>
      </c>
      <c r="F19" s="26">
        <v>230</v>
      </c>
      <c r="G19" s="36">
        <f t="shared" si="0"/>
        <v>1.7822035660808538E-3</v>
      </c>
      <c r="H19" s="13">
        <f t="shared" si="1"/>
        <v>8.87149082394704E-3</v>
      </c>
      <c r="I19" s="13">
        <f t="shared" si="2"/>
        <v>0.991128509176053</v>
      </c>
      <c r="J19" s="6">
        <f t="shared" si="14"/>
        <v>97528.597588336226</v>
      </c>
      <c r="K19" s="4">
        <f t="shared" si="3"/>
        <v>865.22405857734827</v>
      </c>
      <c r="L19" s="6">
        <f>(J20*C19)+(K19*C19*D19)</f>
        <v>485479.9277952378</v>
      </c>
      <c r="M19" s="6">
        <f>SUM(L19:L30)</f>
        <v>4905496.2395181414</v>
      </c>
      <c r="N19" s="41">
        <f t="shared" si="5"/>
        <v>50.298029099362402</v>
      </c>
      <c r="O19" s="34">
        <f t="shared" si="6"/>
        <v>3.3915275390004874E-7</v>
      </c>
      <c r="P19" s="4">
        <f t="shared" si="7"/>
        <v>155574.82721074324</v>
      </c>
      <c r="Q19" s="4">
        <f t="shared" si="8"/>
        <v>3874804.5108655235</v>
      </c>
      <c r="R19">
        <f t="shared" si="9"/>
        <v>4.0736699366862887E-4</v>
      </c>
      <c r="S19">
        <f t="shared" si="10"/>
        <v>2.0183334552759832E-2</v>
      </c>
      <c r="T19" s="23">
        <f t="shared" si="11"/>
        <v>3.9559335723409271E-2</v>
      </c>
      <c r="U19" s="41">
        <f t="shared" si="12"/>
        <v>50.258469763638992</v>
      </c>
      <c r="V19" s="41">
        <f t="shared" si="13"/>
        <v>50.337588435085813</v>
      </c>
    </row>
    <row r="20" spans="1:22">
      <c r="A20" s="7" t="s">
        <v>8</v>
      </c>
      <c r="B20" s="22">
        <v>35</v>
      </c>
      <c r="C20" s="1">
        <v>5</v>
      </c>
      <c r="D20" s="1">
        <v>0.5</v>
      </c>
      <c r="E20" s="35">
        <v>124417.13</v>
      </c>
      <c r="F20" s="26">
        <v>261</v>
      </c>
      <c r="G20" s="36">
        <f t="shared" si="0"/>
        <v>2.0977818729623486E-3</v>
      </c>
      <c r="H20" s="13">
        <f t="shared" si="1"/>
        <v>1.0434187740061275E-2</v>
      </c>
      <c r="I20" s="13">
        <f t="shared" si="2"/>
        <v>0.98956581225993867</v>
      </c>
      <c r="J20" s="6">
        <f t="shared" si="14"/>
        <v>96663.373529758886</v>
      </c>
      <c r="K20" s="4">
        <f t="shared" si="3"/>
        <v>1008.6037869971738</v>
      </c>
      <c r="L20" s="6">
        <f t="shared" si="4"/>
        <v>480795.3581813015</v>
      </c>
      <c r="M20" s="6">
        <f>SUM(L20:L30)</f>
        <v>4420016.3117229035</v>
      </c>
      <c r="N20" s="41">
        <f t="shared" si="5"/>
        <v>45.725864412979057</v>
      </c>
      <c r="O20" s="34">
        <f t="shared" si="6"/>
        <v>4.1278268218537264E-7</v>
      </c>
      <c r="P20" s="4">
        <f t="shared" si="7"/>
        <v>168478.45392514186</v>
      </c>
      <c r="Q20" s="4">
        <f t="shared" si="8"/>
        <v>3719229.68365478</v>
      </c>
      <c r="R20">
        <f t="shared" si="9"/>
        <v>3.9804218690782188E-4</v>
      </c>
      <c r="S20">
        <f t="shared" si="10"/>
        <v>1.9950994634549475E-2</v>
      </c>
      <c r="T20" s="23">
        <f t="shared" si="11"/>
        <v>3.9103949483716968E-2</v>
      </c>
      <c r="U20" s="41">
        <f t="shared" si="12"/>
        <v>45.686760463495339</v>
      </c>
      <c r="V20" s="41">
        <f t="shared" si="13"/>
        <v>45.764968362462774</v>
      </c>
    </row>
    <row r="21" spans="1:22">
      <c r="A21" s="7" t="s">
        <v>9</v>
      </c>
      <c r="B21" s="22">
        <v>40</v>
      </c>
      <c r="C21" s="1">
        <v>5</v>
      </c>
      <c r="D21" s="1">
        <v>0.5</v>
      </c>
      <c r="E21" s="35">
        <v>124601.57</v>
      </c>
      <c r="F21" s="26">
        <v>367</v>
      </c>
      <c r="G21" s="36">
        <f t="shared" si="0"/>
        <v>2.9453882483182195E-3</v>
      </c>
      <c r="H21" s="13">
        <f t="shared" si="1"/>
        <v>1.4619292510691804E-2</v>
      </c>
      <c r="I21" s="13">
        <f t="shared" si="2"/>
        <v>0.98538070748930817</v>
      </c>
      <c r="J21" s="6">
        <f t="shared" si="14"/>
        <v>95654.769742761709</v>
      </c>
      <c r="K21" s="4">
        <f t="shared" si="3"/>
        <v>1398.4050589123053</v>
      </c>
      <c r="L21" s="6">
        <f t="shared" si="4"/>
        <v>474777.83606652776</v>
      </c>
      <c r="M21" s="6">
        <f>SUM(L21:L30)</f>
        <v>3939220.9535416029</v>
      </c>
      <c r="N21" s="41">
        <f t="shared" si="5"/>
        <v>41.181646917713557</v>
      </c>
      <c r="O21" s="34">
        <f t="shared" si="6"/>
        <v>5.7383984749005211E-7</v>
      </c>
      <c r="P21" s="4">
        <f t="shared" si="7"/>
        <v>206112.75341717032</v>
      </c>
      <c r="Q21" s="4">
        <f t="shared" si="8"/>
        <v>3550751.229729638</v>
      </c>
      <c r="R21">
        <f t="shared" si="9"/>
        <v>3.8806724269995407E-4</v>
      </c>
      <c r="S21">
        <f t="shared" si="10"/>
        <v>1.9699422395084432E-2</v>
      </c>
      <c r="T21" s="23">
        <f t="shared" si="11"/>
        <v>3.8610867894365485E-2</v>
      </c>
      <c r="U21" s="41">
        <f t="shared" si="12"/>
        <v>41.143036049819194</v>
      </c>
      <c r="V21" s="41">
        <f t="shared" si="13"/>
        <v>41.22025778560792</v>
      </c>
    </row>
    <row r="22" spans="1:22">
      <c r="A22" s="7" t="s">
        <v>10</v>
      </c>
      <c r="B22" s="15">
        <v>45</v>
      </c>
      <c r="C22" s="1">
        <v>5</v>
      </c>
      <c r="D22" s="1">
        <v>0.5</v>
      </c>
      <c r="E22" s="35">
        <v>142002.53</v>
      </c>
      <c r="F22" s="26">
        <v>561</v>
      </c>
      <c r="G22" s="36">
        <f t="shared" si="0"/>
        <v>3.9506338372985329E-3</v>
      </c>
      <c r="H22" s="13">
        <f t="shared" si="1"/>
        <v>1.9559983356232345E-2</v>
      </c>
      <c r="I22" s="13">
        <f t="shared" si="2"/>
        <v>0.98044001664376768</v>
      </c>
      <c r="J22" s="6">
        <f t="shared" si="14"/>
        <v>94256.364683849402</v>
      </c>
      <c r="K22" s="4">
        <f t="shared" si="3"/>
        <v>1843.6529244350606</v>
      </c>
      <c r="L22" s="6">
        <f t="shared" si="4"/>
        <v>466672.69110815937</v>
      </c>
      <c r="M22" s="6">
        <f>SUM(L22:L30)</f>
        <v>3464443.1174750747</v>
      </c>
      <c r="N22" s="41">
        <f t="shared" si="5"/>
        <v>36.755535067529486</v>
      </c>
      <c r="O22" s="34">
        <f t="shared" si="6"/>
        <v>6.686442730543085E-7</v>
      </c>
      <c r="P22" s="4">
        <f t="shared" si="7"/>
        <v>207551.66778605492</v>
      </c>
      <c r="Q22" s="4">
        <f t="shared" si="8"/>
        <v>3344638.4763124678</v>
      </c>
      <c r="R22">
        <f t="shared" si="9"/>
        <v>3.7646777747165982E-4</v>
      </c>
      <c r="S22">
        <f t="shared" si="10"/>
        <v>1.9402777571050488E-2</v>
      </c>
      <c r="T22" s="23">
        <f t="shared" si="11"/>
        <v>3.8029444039258953E-2</v>
      </c>
      <c r="U22" s="41">
        <f t="shared" si="12"/>
        <v>36.717505623490226</v>
      </c>
      <c r="V22" s="41">
        <f t="shared" si="13"/>
        <v>36.793564511568746</v>
      </c>
    </row>
    <row r="23" spans="1:22">
      <c r="A23" s="7" t="s">
        <v>11</v>
      </c>
      <c r="B23" s="22">
        <v>50</v>
      </c>
      <c r="C23" s="1">
        <v>5</v>
      </c>
      <c r="D23" s="1">
        <v>0.5</v>
      </c>
      <c r="E23" s="35">
        <v>145124.82</v>
      </c>
      <c r="F23" s="26">
        <v>809</v>
      </c>
      <c r="G23" s="36">
        <f t="shared" si="0"/>
        <v>5.574511651418413E-3</v>
      </c>
      <c r="H23" s="13">
        <f t="shared" si="1"/>
        <v>2.7489457504220938E-2</v>
      </c>
      <c r="I23" s="13">
        <f t="shared" si="2"/>
        <v>0.97251054249577906</v>
      </c>
      <c r="J23" s="6">
        <f t="shared" si="14"/>
        <v>92412.711759414349</v>
      </c>
      <c r="K23" s="4">
        <f t="shared" si="3"/>
        <v>2540.3753127602395</v>
      </c>
      <c r="L23" s="6">
        <f t="shared" si="4"/>
        <v>455712.62051517115</v>
      </c>
      <c r="M23" s="6">
        <f>SUM(L23:L30)</f>
        <v>2997770.426366915</v>
      </c>
      <c r="N23" s="41">
        <f t="shared" si="5"/>
        <v>32.438940155454574</v>
      </c>
      <c r="O23" s="34">
        <f t="shared" si="6"/>
        <v>9.0840211124282009E-7</v>
      </c>
      <c r="P23" s="4">
        <f t="shared" si="7"/>
        <v>238827.13445335385</v>
      </c>
      <c r="Q23" s="4">
        <f t="shared" si="8"/>
        <v>3137086.808526413</v>
      </c>
      <c r="R23">
        <f t="shared" si="9"/>
        <v>3.6733567455193888E-4</v>
      </c>
      <c r="S23">
        <f t="shared" si="10"/>
        <v>1.9166003092766601E-2</v>
      </c>
      <c r="T23" s="23">
        <f t="shared" si="11"/>
        <v>3.7565366061822536E-2</v>
      </c>
      <c r="U23" s="41">
        <f t="shared" si="12"/>
        <v>32.401374789392754</v>
      </c>
      <c r="V23" s="41">
        <f t="shared" si="13"/>
        <v>32.476505521516394</v>
      </c>
    </row>
    <row r="24" spans="1:22">
      <c r="A24" s="7" t="s">
        <v>12</v>
      </c>
      <c r="B24" s="22">
        <v>55</v>
      </c>
      <c r="C24" s="1">
        <v>5</v>
      </c>
      <c r="D24" s="1">
        <v>0.5</v>
      </c>
      <c r="E24" s="35">
        <v>139595.89000000001</v>
      </c>
      <c r="F24" s="26">
        <v>997</v>
      </c>
      <c r="G24" s="36">
        <f t="shared" si="0"/>
        <v>7.1420440816703122E-3</v>
      </c>
      <c r="H24" s="13">
        <f t="shared" si="1"/>
        <v>3.5083795375540537E-2</v>
      </c>
      <c r="I24" s="13">
        <f t="shared" si="2"/>
        <v>0.96491620462445948</v>
      </c>
      <c r="J24" s="6">
        <f t="shared" si="14"/>
        <v>89872.33644665411</v>
      </c>
      <c r="K24" s="4">
        <f t="shared" si="3"/>
        <v>3153.0626618161468</v>
      </c>
      <c r="L24" s="6">
        <f t="shared" si="4"/>
        <v>441479.02557873022</v>
      </c>
      <c r="M24" s="6">
        <f>SUM(L24:L30)</f>
        <v>2542057.8058517436</v>
      </c>
      <c r="N24" s="41">
        <f t="shared" si="5"/>
        <v>28.285208845779181</v>
      </c>
      <c r="O24" s="34">
        <f t="shared" si="6"/>
        <v>1.1912628004859418E-6</v>
      </c>
      <c r="P24" s="4">
        <f t="shared" si="7"/>
        <v>257122.86488921099</v>
      </c>
      <c r="Q24" s="4">
        <f t="shared" si="8"/>
        <v>2898259.6740730591</v>
      </c>
      <c r="R24">
        <f t="shared" si="9"/>
        <v>3.5882709524420151E-4</v>
      </c>
      <c r="S24">
        <f t="shared" si="10"/>
        <v>1.8942731989979731E-2</v>
      </c>
      <c r="T24" s="23">
        <f t="shared" si="11"/>
        <v>3.7127754700360269E-2</v>
      </c>
      <c r="U24" s="41">
        <f t="shared" si="12"/>
        <v>28.24808109107882</v>
      </c>
      <c r="V24" s="41">
        <f t="shared" si="13"/>
        <v>28.322336600479542</v>
      </c>
    </row>
    <row r="25" spans="1:22">
      <c r="A25" s="7" t="s">
        <v>13</v>
      </c>
      <c r="B25" s="15">
        <v>60</v>
      </c>
      <c r="C25" s="1">
        <v>5</v>
      </c>
      <c r="D25" s="1">
        <v>0.5</v>
      </c>
      <c r="E25" s="35">
        <v>125089.84</v>
      </c>
      <c r="F25" s="26">
        <v>1211</v>
      </c>
      <c r="G25" s="36">
        <f t="shared" si="0"/>
        <v>9.6810420414639598E-3</v>
      </c>
      <c r="H25" s="13">
        <f t="shared" si="1"/>
        <v>4.7261362123191132E-2</v>
      </c>
      <c r="I25" s="13">
        <f t="shared" si="2"/>
        <v>0.9527386378768089</v>
      </c>
      <c r="J25" s="6">
        <f t="shared" si="14"/>
        <v>86719.273784837962</v>
      </c>
      <c r="K25" s="4">
        <f t="shared" si="3"/>
        <v>4098.4710014053826</v>
      </c>
      <c r="L25" s="6">
        <f t="shared" si="4"/>
        <v>423350.19142067636</v>
      </c>
      <c r="M25" s="6">
        <f>SUM(L25:L30)</f>
        <v>2100578.7802730137</v>
      </c>
      <c r="N25" s="41">
        <f t="shared" si="5"/>
        <v>24.222744132807531</v>
      </c>
      <c r="O25" s="34">
        <f t="shared" si="6"/>
        <v>1.7572846022814601E-6</v>
      </c>
      <c r="P25" s="4">
        <f t="shared" si="7"/>
        <v>301310.50742004183</v>
      </c>
      <c r="Q25" s="4">
        <f t="shared" si="8"/>
        <v>2641136.8091838481</v>
      </c>
      <c r="R25">
        <f t="shared" si="9"/>
        <v>3.5120414538111148E-4</v>
      </c>
      <c r="S25">
        <f t="shared" si="10"/>
        <v>1.874044144040133E-2</v>
      </c>
      <c r="T25" s="23">
        <f t="shared" si="11"/>
        <v>3.6731265223186607E-2</v>
      </c>
      <c r="U25" s="41">
        <f t="shared" si="12"/>
        <v>24.186012867584346</v>
      </c>
      <c r="V25" s="41">
        <f t="shared" si="13"/>
        <v>24.259475398030716</v>
      </c>
    </row>
    <row r="26" spans="1:22">
      <c r="A26" s="47" t="s">
        <v>14</v>
      </c>
      <c r="B26" s="48">
        <v>65</v>
      </c>
      <c r="C26" s="49">
        <v>5</v>
      </c>
      <c r="D26" s="49">
        <v>0.5</v>
      </c>
      <c r="E26" s="35">
        <v>95014.66</v>
      </c>
      <c r="F26" s="26">
        <v>1290</v>
      </c>
      <c r="G26" s="43">
        <f t="shared" si="0"/>
        <v>1.3576852245748183E-2</v>
      </c>
      <c r="H26" s="44">
        <f t="shared" si="1"/>
        <v>6.5655764688110685E-2</v>
      </c>
      <c r="I26" s="44">
        <f t="shared" si="2"/>
        <v>0.93434423531188937</v>
      </c>
      <c r="J26" s="45">
        <f t="shared" si="14"/>
        <v>82620.802783432577</v>
      </c>
      <c r="K26" s="46">
        <f t="shared" si="3"/>
        <v>5424.5319858918492</v>
      </c>
      <c r="L26" s="45">
        <f t="shared" si="4"/>
        <v>399542.68395243323</v>
      </c>
      <c r="M26" s="45">
        <f>SUM(L26:L30)</f>
        <v>1677228.5888523373</v>
      </c>
      <c r="N26" s="42">
        <f t="shared" si="5"/>
        <v>20.300318229159853</v>
      </c>
      <c r="O26" s="50">
        <f t="shared" si="6"/>
        <v>3.122215877545287E-6</v>
      </c>
      <c r="P26" s="46">
        <f t="shared" si="7"/>
        <v>406034.19023359678</v>
      </c>
      <c r="Q26" s="46">
        <f t="shared" si="8"/>
        <v>2339826.3017638065</v>
      </c>
      <c r="R26" s="51">
        <f t="shared" si="9"/>
        <v>3.4277157306495369E-4</v>
      </c>
      <c r="S26" s="51">
        <f t="shared" si="10"/>
        <v>1.8514091202782645E-2</v>
      </c>
      <c r="T26" s="52">
        <f t="shared" si="11"/>
        <v>3.6287618757453982E-2</v>
      </c>
      <c r="U26" s="42">
        <f t="shared" si="12"/>
        <v>20.264030610402397</v>
      </c>
      <c r="V26" s="42">
        <f t="shared" si="13"/>
        <v>20.336605847917308</v>
      </c>
    </row>
    <row r="27" spans="1:22">
      <c r="A27" s="7" t="s">
        <v>15</v>
      </c>
      <c r="B27" s="22">
        <v>70</v>
      </c>
      <c r="C27" s="1">
        <v>5</v>
      </c>
      <c r="D27" s="1">
        <v>0.5</v>
      </c>
      <c r="E27" s="35">
        <v>73134.320000000007</v>
      </c>
      <c r="F27" s="26">
        <v>1397</v>
      </c>
      <c r="G27" s="36">
        <f t="shared" si="0"/>
        <v>1.9101838917761179E-2</v>
      </c>
      <c r="H27" s="13">
        <f t="shared" si="1"/>
        <v>9.1156073030304527E-2</v>
      </c>
      <c r="I27" s="13">
        <f t="shared" si="2"/>
        <v>0.90884392696969551</v>
      </c>
      <c r="J27" s="6">
        <f t="shared" si="14"/>
        <v>77196.270797540725</v>
      </c>
      <c r="K27" s="4">
        <f t="shared" si="3"/>
        <v>7036.9088984877872</v>
      </c>
      <c r="L27" s="6">
        <f t="shared" si="4"/>
        <v>368389.08174148411</v>
      </c>
      <c r="M27" s="6">
        <f>SUM(L27:L30)</f>
        <v>1277685.904899904</v>
      </c>
      <c r="N27" s="41">
        <f t="shared" si="5"/>
        <v>16.551135070382283</v>
      </c>
      <c r="O27" s="34">
        <f t="shared" si="6"/>
        <v>5.4058515921708812E-6</v>
      </c>
      <c r="P27" s="4">
        <f t="shared" si="7"/>
        <v>498056.78360392206</v>
      </c>
      <c r="Q27" s="4">
        <f t="shared" si="8"/>
        <v>1933792.1115302099</v>
      </c>
      <c r="R27">
        <f t="shared" si="9"/>
        <v>3.2450182413498887E-4</v>
      </c>
      <c r="S27">
        <f t="shared" si="10"/>
        <v>1.8013934165944673E-2</v>
      </c>
      <c r="T27" s="23">
        <f t="shared" si="11"/>
        <v>3.5307310965251561E-2</v>
      </c>
      <c r="U27" s="41">
        <f t="shared" si="12"/>
        <v>16.515827759417032</v>
      </c>
      <c r="V27" s="41">
        <f t="shared" si="13"/>
        <v>16.586442381347535</v>
      </c>
    </row>
    <row r="28" spans="1:22">
      <c r="A28" s="7" t="s">
        <v>16</v>
      </c>
      <c r="B28" s="15">
        <v>75</v>
      </c>
      <c r="C28" s="1">
        <v>5</v>
      </c>
      <c r="D28" s="1">
        <v>0.5</v>
      </c>
      <c r="E28" s="35">
        <v>53546.58</v>
      </c>
      <c r="F28" s="26">
        <v>1716</v>
      </c>
      <c r="G28" s="36">
        <f t="shared" si="0"/>
        <v>3.2046864617684266E-2</v>
      </c>
      <c r="H28" s="13">
        <f t="shared" si="1"/>
        <v>0.14834902063711236</v>
      </c>
      <c r="I28" s="13">
        <f t="shared" si="2"/>
        <v>0.85165097936288769</v>
      </c>
      <c r="J28" s="6">
        <f t="shared" si="14"/>
        <v>70159.361899052936</v>
      </c>
      <c r="K28" s="4">
        <f t="shared" si="3"/>
        <v>10408.072626249239</v>
      </c>
      <c r="L28" s="6">
        <f t="shared" si="4"/>
        <v>324776.62792964163</v>
      </c>
      <c r="M28" s="6">
        <f>SUM(L28:L30)</f>
        <v>909296.82315841992</v>
      </c>
      <c r="N28" s="41">
        <f t="shared" si="5"/>
        <v>12.960448877325014</v>
      </c>
      <c r="O28" s="34">
        <f t="shared" si="6"/>
        <v>1.0922290764177444E-5</v>
      </c>
      <c r="P28" s="4">
        <f t="shared" si="7"/>
        <v>660349.21490075381</v>
      </c>
      <c r="Q28" s="4">
        <f t="shared" si="8"/>
        <v>1435735.3279262879</v>
      </c>
      <c r="R28">
        <f t="shared" si="9"/>
        <v>2.9167763229049688E-4</v>
      </c>
      <c r="S28">
        <f t="shared" si="10"/>
        <v>1.7078572314174766E-2</v>
      </c>
      <c r="T28" s="23">
        <f t="shared" si="11"/>
        <v>3.3474001735782542E-2</v>
      </c>
      <c r="U28" s="41">
        <f t="shared" si="12"/>
        <v>12.926974875589231</v>
      </c>
      <c r="V28" s="41">
        <f t="shared" si="13"/>
        <v>12.993922879060797</v>
      </c>
    </row>
    <row r="29" spans="1:22">
      <c r="A29" s="7" t="s">
        <v>17</v>
      </c>
      <c r="B29" s="22">
        <v>80</v>
      </c>
      <c r="C29" s="1">
        <v>5</v>
      </c>
      <c r="D29" s="1">
        <v>0.5</v>
      </c>
      <c r="E29" s="35">
        <v>37473.910000000003</v>
      </c>
      <c r="F29" s="26">
        <v>2204</v>
      </c>
      <c r="G29" s="36">
        <f t="shared" si="0"/>
        <v>5.8814252369181648E-2</v>
      </c>
      <c r="H29" s="13">
        <f t="shared" si="1"/>
        <v>0.25637500171575828</v>
      </c>
      <c r="I29" s="13">
        <f t="shared" si="2"/>
        <v>0.74362499828424178</v>
      </c>
      <c r="J29" s="6">
        <f t="shared" si="14"/>
        <v>59751.289272803704</v>
      </c>
      <c r="K29" s="4">
        <f t="shared" si="3"/>
        <v>15318.736889833819</v>
      </c>
      <c r="L29" s="6">
        <f t="shared" si="4"/>
        <v>260459.60413943397</v>
      </c>
      <c r="M29" s="6">
        <f>SUM(L29:L30)</f>
        <v>584520.19522877829</v>
      </c>
      <c r="N29" s="41">
        <f t="shared" si="5"/>
        <v>9.7825536878386234</v>
      </c>
      <c r="O29" s="34">
        <f t="shared" si="6"/>
        <v>2.2176537710390146E-5</v>
      </c>
      <c r="P29" s="4">
        <f t="shared" si="7"/>
        <v>775386.11302553408</v>
      </c>
      <c r="Q29" s="4">
        <f t="shared" si="8"/>
        <v>775386.11302553408</v>
      </c>
      <c r="R29">
        <f t="shared" si="9"/>
        <v>2.1718181456907118E-4</v>
      </c>
      <c r="S29">
        <f t="shared" si="10"/>
        <v>1.4737089759144143E-2</v>
      </c>
      <c r="T29" s="23">
        <f t="shared" si="11"/>
        <v>2.8884695927922522E-2</v>
      </c>
      <c r="U29" s="41">
        <f t="shared" si="12"/>
        <v>9.7536689919107005</v>
      </c>
      <c r="V29" s="41">
        <f t="shared" si="13"/>
        <v>9.8114383837665464</v>
      </c>
    </row>
    <row r="30" spans="1:22">
      <c r="A30" s="7" t="s">
        <v>1</v>
      </c>
      <c r="B30" s="22">
        <v>85</v>
      </c>
      <c r="D30" s="1">
        <v>0.5</v>
      </c>
      <c r="E30" s="35">
        <v>32761.57</v>
      </c>
      <c r="F30" s="26">
        <v>4492</v>
      </c>
      <c r="G30" s="36">
        <f t="shared" si="0"/>
        <v>0.13711186612851581</v>
      </c>
      <c r="H30" s="13">
        <v>1</v>
      </c>
      <c r="I30" s="13">
        <f t="shared" si="2"/>
        <v>0</v>
      </c>
      <c r="J30" s="6">
        <f t="shared" si="14"/>
        <v>44432.552382969887</v>
      </c>
      <c r="K30" s="4">
        <f>J30</f>
        <v>44432.552382969887</v>
      </c>
      <c r="L30" s="6">
        <f>J30/G30</f>
        <v>324060.59108934435</v>
      </c>
      <c r="M30" s="6">
        <f>SUM(L30)</f>
        <v>324060.59108934435</v>
      </c>
      <c r="N30" s="41">
        <f t="shared" si="5"/>
        <v>7.2933147818343729</v>
      </c>
      <c r="O30" s="34">
        <f t="shared" si="6"/>
        <v>0</v>
      </c>
      <c r="P30" s="4">
        <f t="shared" ref="P30" si="15">(J30^2)*(((1-D30)*C30+N31)^2)*O30</f>
        <v>0</v>
      </c>
      <c r="Q30" s="4">
        <f t="shared" si="8"/>
        <v>0</v>
      </c>
      <c r="R30">
        <f t="shared" si="9"/>
        <v>0</v>
      </c>
      <c r="S30">
        <f t="shared" si="10"/>
        <v>0</v>
      </c>
      <c r="T30" s="23">
        <f t="shared" si="11"/>
        <v>0</v>
      </c>
      <c r="U30" s="41">
        <f t="shared" si="12"/>
        <v>7.2933147818343729</v>
      </c>
      <c r="V30" s="41">
        <f t="shared" si="13"/>
        <v>7.2933147818343729</v>
      </c>
    </row>
  </sheetData>
  <mergeCells count="1">
    <mergeCell ref="J7:M7"/>
  </mergeCells>
  <phoneticPr fontId="4" type="noConversion"/>
  <hyperlinks>
    <hyperlink ref="A1" r:id="rId1"/>
  </hyperlinks>
  <pageMargins left="0.75" right="0.75" top="1" bottom="1" header="0.5" footer="0.5"/>
  <pageSetup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NM Chiang</vt:lpstr>
    </vt:vector>
  </TitlesOfParts>
  <Company>State of New Mexico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Lois Haggard</dc:creator>
  <cp:lastModifiedBy>Lois Haggard</cp:lastModifiedBy>
  <dcterms:created xsi:type="dcterms:W3CDTF">2010-10-25T21:08:24Z</dcterms:created>
  <dcterms:modified xsi:type="dcterms:W3CDTF">2012-12-26T18:55:59Z</dcterms:modified>
</cp:coreProperties>
</file>